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20" windowWidth="8475" windowHeight="5640" tabRatio="904" activeTab="18"/>
  </bookViews>
  <sheets>
    <sheet name="instructions" sheetId="24" r:id="rId1"/>
    <sheet name="data1" sheetId="22" r:id="rId2"/>
    <sheet name="data2" sheetId="23" r:id="rId3"/>
    <sheet name="form47-p1" sheetId="4" r:id="rId4"/>
    <sheet name="salary" sheetId="1" r:id="rId5"/>
    <sheet name="budjet" sheetId="9" r:id="rId6"/>
    <sheet name="101" sheetId="8" r:id="rId7"/>
    <sheet name="APGLI" sheetId="10" r:id="rId8"/>
    <sheet name="P.T." sheetId="11" r:id="rId9"/>
    <sheet name="GIS" sheetId="13" r:id="rId10"/>
    <sheet name="zppf" sheetId="15" r:id="rId11"/>
    <sheet name="ann-l" sheetId="14" r:id="rId12"/>
    <sheet name="ann-ll" sheetId="20" r:id="rId13"/>
    <sheet name="F.A" sheetId="19" r:id="rId14"/>
    <sheet name="EWF" sheetId="12" r:id="rId15"/>
    <sheet name="INCR TBL" sheetId="17" r:id="rId16"/>
    <sheet name="Incri" sheetId="18" r:id="rId17"/>
    <sheet name="converter" sheetId="21" state="hidden" r:id="rId18"/>
    <sheet name="Sheet1" sheetId="25" r:id="rId19"/>
  </sheets>
  <externalReferences>
    <externalReference r:id="rId20"/>
  </externalReferences>
  <definedNames>
    <definedName name="_xlnm._FilterDatabase" localSheetId="11" hidden="1">'ann-l'!$A$4:$E$14</definedName>
    <definedName name="_xlnm._FilterDatabase" localSheetId="13" hidden="1">F.A!$A$4:$E$15</definedName>
    <definedName name="_xlnm._FilterDatabase" localSheetId="4" hidden="1">salary!$A$3:$AH$26</definedName>
    <definedName name="_xlnm._FilterDatabase" localSheetId="10" hidden="1">zppf!$A$4:$I$14</definedName>
    <definedName name="_xlnm.Print_Area" localSheetId="6">'101'!$A$1:$W$68</definedName>
    <definedName name="_xlnm.Print_Area" localSheetId="11">'ann-l'!$A$1:$E$33</definedName>
    <definedName name="_xlnm.Print_Area" localSheetId="12">'ann-ll'!$A$1:$D$18</definedName>
    <definedName name="_xlnm.Print_Area" localSheetId="7">APGLI!$A$1:$H$33</definedName>
    <definedName name="_xlnm.Print_Area" localSheetId="14">EWF!$A$141:$E$165</definedName>
    <definedName name="_xlnm.Print_Area" localSheetId="13">F.A!$A$1:$E$34</definedName>
    <definedName name="_xlnm.Print_Area" localSheetId="3">'form47-p1'!$A$1:$S$62</definedName>
    <definedName name="_xlnm.Print_Area" localSheetId="9">GIS!$A$1:$F$34</definedName>
    <definedName name="_xlnm.Print_Area" localSheetId="15">'INCR TBL'!$A$1:$T$35</definedName>
    <definedName name="_xlnm.Print_Area" localSheetId="8">P.T.!$A$1:$F$35</definedName>
    <definedName name="_xlnm.Print_Area" localSheetId="4">salary!$A$1:$AH$30</definedName>
    <definedName name="_xlnm.Print_Area" localSheetId="10">zppf!$A$1:$I$35</definedName>
    <definedName name="_xlnm.Print_Titles" localSheetId="11">'ann-l'!$1:$4</definedName>
    <definedName name="_xlnm.Print_Titles" localSheetId="7">APGLI!$4:$4</definedName>
    <definedName name="_xlnm.Print_Titles" localSheetId="14">EWF!$142:$142</definedName>
    <definedName name="_xlnm.Print_Titles" localSheetId="13">F.A!$4:$4</definedName>
    <definedName name="_xlnm.Print_Titles" localSheetId="9">GIS!$4:$4</definedName>
    <definedName name="_xlnm.Print_Titles" localSheetId="8">P.T.!$4:$4</definedName>
    <definedName name="_xlnm.Print_Titles" localSheetId="4">salary!$2:$4</definedName>
    <definedName name="_xlnm.Print_Titles" localSheetId="10">zppf!$4:$4</definedName>
  </definedNames>
  <calcPr calcId="124519"/>
</workbook>
</file>

<file path=xl/calcChain.xml><?xml version="1.0" encoding="utf-8"?>
<calcChain xmlns="http://schemas.openxmlformats.org/spreadsheetml/2006/main">
  <c r="V6" i="1"/>
  <c r="V7"/>
  <c r="V8"/>
  <c r="V9"/>
  <c r="V10"/>
  <c r="V11"/>
  <c r="V12"/>
  <c r="V13"/>
  <c r="V14"/>
  <c r="V15"/>
  <c r="V16"/>
  <c r="V17"/>
  <c r="V18"/>
  <c r="V19"/>
  <c r="V20"/>
  <c r="V21"/>
  <c r="V22"/>
  <c r="V5"/>
  <c r="A141" i="12"/>
  <c r="A3" i="19"/>
  <c r="A3" i="10"/>
  <c r="A3" i="11"/>
  <c r="A3" i="13"/>
  <c r="A3" i="15"/>
  <c r="A3" i="14"/>
  <c r="A2" i="19"/>
  <c r="H1"/>
  <c r="A1" s="1"/>
  <c r="A5" i="20"/>
  <c r="A4"/>
  <c r="J7"/>
  <c r="C7"/>
  <c r="A3"/>
  <c r="G20" i="1"/>
  <c r="K20" s="1"/>
  <c r="S6"/>
  <c r="S7"/>
  <c r="S8"/>
  <c r="S9"/>
  <c r="S10"/>
  <c r="S11"/>
  <c r="S12"/>
  <c r="S13"/>
  <c r="S14"/>
  <c r="S15"/>
  <c r="S16"/>
  <c r="S17"/>
  <c r="S18"/>
  <c r="S19"/>
  <c r="S20"/>
  <c r="S21"/>
  <c r="S22"/>
  <c r="S23"/>
  <c r="S24"/>
  <c r="S25"/>
  <c r="S26"/>
  <c r="S5"/>
  <c r="R26"/>
  <c r="R6"/>
  <c r="R7"/>
  <c r="R8"/>
  <c r="R9"/>
  <c r="R10"/>
  <c r="R11"/>
  <c r="R12"/>
  <c r="R13"/>
  <c r="R14"/>
  <c r="R15"/>
  <c r="R16"/>
  <c r="R17"/>
  <c r="R18"/>
  <c r="R19"/>
  <c r="R20"/>
  <c r="R21"/>
  <c r="R22"/>
  <c r="R23"/>
  <c r="R24"/>
  <c r="R25"/>
  <c r="R5"/>
  <c r="Q26"/>
  <c r="Q7"/>
  <c r="Q8"/>
  <c r="Q9"/>
  <c r="Q10"/>
  <c r="Q11"/>
  <c r="Q12"/>
  <c r="Q13"/>
  <c r="Q14"/>
  <c r="Q15"/>
  <c r="Q16"/>
  <c r="Q17"/>
  <c r="Q18"/>
  <c r="Q19"/>
  <c r="Q20"/>
  <c r="Q21"/>
  <c r="Q22"/>
  <c r="Q23"/>
  <c r="Q24"/>
  <c r="Q25"/>
  <c r="Q6"/>
  <c r="Q5"/>
  <c r="AC22"/>
  <c r="E160" i="12" s="1"/>
  <c r="AC23" i="1"/>
  <c r="E161" i="12" s="1"/>
  <c r="AC24" i="1"/>
  <c r="E162" i="12" s="1"/>
  <c r="AC25" i="1"/>
  <c r="E163" i="12" s="1"/>
  <c r="B22" i="1"/>
  <c r="C22" i="11" s="1"/>
  <c r="C160" i="12" s="1"/>
  <c r="B23" i="1"/>
  <c r="C23" i="11" s="1"/>
  <c r="C161" i="12" s="1"/>
  <c r="B24" i="1"/>
  <c r="C24" i="11" s="1"/>
  <c r="C162" i="12" s="1"/>
  <c r="B25" i="1"/>
  <c r="C25" i="11" s="1"/>
  <c r="C163" i="12" s="1"/>
  <c r="C22" i="1"/>
  <c r="B22" i="10" s="1"/>
  <c r="C23" i="1"/>
  <c r="B23" i="10" s="1"/>
  <c r="C24" i="1"/>
  <c r="B24" i="10" s="1"/>
  <c r="C25" i="1"/>
  <c r="B25" i="10" s="1"/>
  <c r="W22" i="1"/>
  <c r="E22" i="19" s="1"/>
  <c r="W23" i="1"/>
  <c r="E23" i="19" s="1"/>
  <c r="W24" i="1"/>
  <c r="E24" i="19" s="1"/>
  <c r="W25" i="1"/>
  <c r="E25" i="19" s="1"/>
  <c r="C22"/>
  <c r="C25"/>
  <c r="B24"/>
  <c r="K3" i="1"/>
  <c r="G22"/>
  <c r="K22" s="1"/>
  <c r="H22"/>
  <c r="I22"/>
  <c r="J3"/>
  <c r="M3"/>
  <c r="N22"/>
  <c r="T22"/>
  <c r="U22"/>
  <c r="X22"/>
  <c r="AA22"/>
  <c r="AF22"/>
  <c r="G23"/>
  <c r="K23" s="1"/>
  <c r="H23"/>
  <c r="I23"/>
  <c r="J23"/>
  <c r="N23"/>
  <c r="T23"/>
  <c r="F23" i="10" s="1"/>
  <c r="U23" i="1"/>
  <c r="X23"/>
  <c r="AA23"/>
  <c r="AF23"/>
  <c r="G24"/>
  <c r="K24"/>
  <c r="H24"/>
  <c r="I24"/>
  <c r="J24"/>
  <c r="M24"/>
  <c r="N24"/>
  <c r="P24"/>
  <c r="V24" s="1"/>
  <c r="T24"/>
  <c r="U24"/>
  <c r="E24" i="13" s="1"/>
  <c r="X24" i="1"/>
  <c r="AA24"/>
  <c r="AF24"/>
  <c r="G25"/>
  <c r="K25" s="1"/>
  <c r="H25"/>
  <c r="I25"/>
  <c r="N25"/>
  <c r="T25"/>
  <c r="F25" i="10" s="1"/>
  <c r="U25" i="1"/>
  <c r="X25"/>
  <c r="AA25"/>
  <c r="AF25"/>
  <c r="D22" i="14"/>
  <c r="D23"/>
  <c r="D24"/>
  <c r="D25"/>
  <c r="C22"/>
  <c r="C23"/>
  <c r="C24"/>
  <c r="C25"/>
  <c r="B22"/>
  <c r="B23"/>
  <c r="B24"/>
  <c r="B25"/>
  <c r="F22" i="15"/>
  <c r="G22"/>
  <c r="F23"/>
  <c r="G23"/>
  <c r="I23" s="1"/>
  <c r="F24"/>
  <c r="G24"/>
  <c r="F25"/>
  <c r="G25"/>
  <c r="F26"/>
  <c r="G26"/>
  <c r="E23"/>
  <c r="E24"/>
  <c r="D22"/>
  <c r="D23"/>
  <c r="D24"/>
  <c r="D25"/>
  <c r="C22"/>
  <c r="C23"/>
  <c r="C24"/>
  <c r="C25"/>
  <c r="E22" i="13"/>
  <c r="E23"/>
  <c r="C22"/>
  <c r="C23"/>
  <c r="C24"/>
  <c r="C25"/>
  <c r="F22" i="10"/>
  <c r="E22"/>
  <c r="H22"/>
  <c r="E23"/>
  <c r="F24"/>
  <c r="E24"/>
  <c r="H24" s="1"/>
  <c r="E25"/>
  <c r="D22"/>
  <c r="D23"/>
  <c r="D24"/>
  <c r="D25"/>
  <c r="C22"/>
  <c r="C23"/>
  <c r="C24"/>
  <c r="C25"/>
  <c r="G26" i="1"/>
  <c r="K26" s="1"/>
  <c r="H26"/>
  <c r="I26"/>
  <c r="N26"/>
  <c r="E23"/>
  <c r="E24"/>
  <c r="E25"/>
  <c r="E26"/>
  <c r="E22"/>
  <c r="D23"/>
  <c r="D24"/>
  <c r="D25"/>
  <c r="D26"/>
  <c r="D22"/>
  <c r="C26"/>
  <c r="AC6"/>
  <c r="AC7"/>
  <c r="AC8"/>
  <c r="AC9"/>
  <c r="AC10"/>
  <c r="AC11"/>
  <c r="AC12"/>
  <c r="AC13"/>
  <c r="AC14"/>
  <c r="AC15"/>
  <c r="AC16"/>
  <c r="AC17"/>
  <c r="AC18"/>
  <c r="AC19"/>
  <c r="AC20"/>
  <c r="AC21"/>
  <c r="AC26"/>
  <c r="AA6"/>
  <c r="AA7"/>
  <c r="AA8"/>
  <c r="AA9"/>
  <c r="AA10"/>
  <c r="AA11"/>
  <c r="AA12"/>
  <c r="AA13"/>
  <c r="AA14"/>
  <c r="AA15"/>
  <c r="AA16"/>
  <c r="AA17"/>
  <c r="AA18"/>
  <c r="AA19"/>
  <c r="AA20"/>
  <c r="AA21"/>
  <c r="AA26"/>
  <c r="X6"/>
  <c r="X7"/>
  <c r="X8"/>
  <c r="X9"/>
  <c r="X10"/>
  <c r="X11"/>
  <c r="X12"/>
  <c r="X13"/>
  <c r="X14"/>
  <c r="X15"/>
  <c r="X16"/>
  <c r="X17"/>
  <c r="X18"/>
  <c r="X19"/>
  <c r="X20"/>
  <c r="X21"/>
  <c r="X26"/>
  <c r="W6"/>
  <c r="W7"/>
  <c r="W8"/>
  <c r="W9"/>
  <c r="W10"/>
  <c r="W11"/>
  <c r="W12"/>
  <c r="W13"/>
  <c r="W14"/>
  <c r="W15"/>
  <c r="W16"/>
  <c r="W17"/>
  <c r="W18"/>
  <c r="W19"/>
  <c r="W20"/>
  <c r="W21"/>
  <c r="W26"/>
  <c r="U5"/>
  <c r="U6"/>
  <c r="U7"/>
  <c r="U8"/>
  <c r="U9"/>
  <c r="U10"/>
  <c r="U11"/>
  <c r="U12"/>
  <c r="U13"/>
  <c r="U14"/>
  <c r="U15"/>
  <c r="U16"/>
  <c r="U17"/>
  <c r="U18"/>
  <c r="U19"/>
  <c r="U20"/>
  <c r="U21"/>
  <c r="U26"/>
  <c r="T6"/>
  <c r="T7"/>
  <c r="T8"/>
  <c r="T9"/>
  <c r="T10"/>
  <c r="T11"/>
  <c r="T12"/>
  <c r="T13"/>
  <c r="T14"/>
  <c r="T15"/>
  <c r="T16"/>
  <c r="T17"/>
  <c r="T18"/>
  <c r="T19"/>
  <c r="T20"/>
  <c r="T21"/>
  <c r="T26"/>
  <c r="J4" i="14"/>
  <c r="A2" s="1"/>
  <c r="B7" i="20"/>
  <c r="P3" i="10"/>
  <c r="P4" s="1"/>
  <c r="A2" s="1"/>
  <c r="I3" i="11"/>
  <c r="W2" i="4"/>
  <c r="B1" s="1"/>
  <c r="D12"/>
  <c r="AN1" i="1"/>
  <c r="E15" i="8"/>
  <c r="B5"/>
  <c r="O46"/>
  <c r="K44"/>
  <c r="B49"/>
  <c r="B46"/>
  <c r="B44"/>
  <c r="O15"/>
  <c r="P13"/>
  <c r="B13"/>
  <c r="B9"/>
  <c r="B7"/>
  <c r="B8" i="4"/>
  <c r="B14"/>
  <c r="B3"/>
  <c r="Q11"/>
  <c r="Q13"/>
  <c r="Q12"/>
  <c r="D10"/>
  <c r="F11"/>
  <c r="AJ1" i="1"/>
  <c r="AK1"/>
  <c r="AL1"/>
  <c r="AO1"/>
  <c r="AP1"/>
  <c r="A1"/>
  <c r="AC5"/>
  <c r="E143" i="12"/>
  <c r="E144"/>
  <c r="E145"/>
  <c r="E146"/>
  <c r="E147"/>
  <c r="E148"/>
  <c r="E149"/>
  <c r="E150"/>
  <c r="E151"/>
  <c r="E152"/>
  <c r="E153"/>
  <c r="E154"/>
  <c r="E155"/>
  <c r="E156"/>
  <c r="E157"/>
  <c r="E158"/>
  <c r="E159"/>
  <c r="E164"/>
  <c r="B15" i="1"/>
  <c r="C15" i="11" s="1"/>
  <c r="C153" i="12" s="1"/>
  <c r="B16" i="1"/>
  <c r="C16" i="11" s="1"/>
  <c r="C154" i="12" s="1"/>
  <c r="B17" i="1"/>
  <c r="C17" i="11" s="1"/>
  <c r="C155" i="12" s="1"/>
  <c r="B18" i="1"/>
  <c r="C18" i="11" s="1"/>
  <c r="C156" i="12" s="1"/>
  <c r="B19" i="1"/>
  <c r="C19" i="11" s="1"/>
  <c r="C157" i="12" s="1"/>
  <c r="B20" i="1"/>
  <c r="C20" i="11" s="1"/>
  <c r="C158" i="12" s="1"/>
  <c r="B21" i="1"/>
  <c r="C21" i="11" s="1"/>
  <c r="C159" i="12" s="1"/>
  <c r="B26" i="1"/>
  <c r="C26" i="11" s="1"/>
  <c r="C164" i="12" s="1"/>
  <c r="C15" i="1"/>
  <c r="B15" i="10" s="1"/>
  <c r="C16" i="1"/>
  <c r="B16" i="10" s="1"/>
  <c r="C17" i="1"/>
  <c r="B17" i="10" s="1"/>
  <c r="C18" i="1"/>
  <c r="B18" i="10" s="1"/>
  <c r="C19" i="1"/>
  <c r="B19" i="10" s="1"/>
  <c r="C20" i="1"/>
  <c r="B20" i="10" s="1"/>
  <c r="C21" i="1"/>
  <c r="B21" i="10" s="1"/>
  <c r="B26"/>
  <c r="B26" i="11" s="1"/>
  <c r="B164" i="12" s="1"/>
  <c r="W5" i="1"/>
  <c r="E5" i="19" s="1"/>
  <c r="E6"/>
  <c r="E15"/>
  <c r="E21"/>
  <c r="E26"/>
  <c r="E7"/>
  <c r="E8"/>
  <c r="E9"/>
  <c r="E10"/>
  <c r="E11"/>
  <c r="E12"/>
  <c r="E13"/>
  <c r="E14"/>
  <c r="E16"/>
  <c r="E17"/>
  <c r="E18"/>
  <c r="E19"/>
  <c r="E20"/>
  <c r="E5" i="13"/>
  <c r="E6"/>
  <c r="E7"/>
  <c r="E8"/>
  <c r="E9"/>
  <c r="E10"/>
  <c r="E11"/>
  <c r="E12"/>
  <c r="E13"/>
  <c r="E14"/>
  <c r="E15"/>
  <c r="E16"/>
  <c r="E17"/>
  <c r="E18"/>
  <c r="E19"/>
  <c r="E20"/>
  <c r="E21"/>
  <c r="E26"/>
  <c r="C14" i="1"/>
  <c r="B14" i="10" s="1"/>
  <c r="AA5" i="1"/>
  <c r="AA27" s="1"/>
  <c r="S40" i="4" s="1"/>
  <c r="H8" i="1"/>
  <c r="G8"/>
  <c r="K8" s="1"/>
  <c r="I8"/>
  <c r="J8"/>
  <c r="N8"/>
  <c r="AF8"/>
  <c r="H9"/>
  <c r="G9"/>
  <c r="K9" s="1"/>
  <c r="I9"/>
  <c r="J9"/>
  <c r="M9"/>
  <c r="N9"/>
  <c r="AF9"/>
  <c r="H10"/>
  <c r="G10"/>
  <c r="K10" s="1"/>
  <c r="I10"/>
  <c r="J10"/>
  <c r="N10"/>
  <c r="AF10"/>
  <c r="AF11"/>
  <c r="H11"/>
  <c r="G11"/>
  <c r="K11" s="1"/>
  <c r="I11"/>
  <c r="J11"/>
  <c r="N11"/>
  <c r="H12"/>
  <c r="G12"/>
  <c r="K12" s="1"/>
  <c r="I12"/>
  <c r="J12"/>
  <c r="N12"/>
  <c r="AF12"/>
  <c r="H5"/>
  <c r="G5"/>
  <c r="K5" s="1"/>
  <c r="I5"/>
  <c r="J5"/>
  <c r="M5"/>
  <c r="N5"/>
  <c r="T5"/>
  <c r="X5"/>
  <c r="AF5"/>
  <c r="N7"/>
  <c r="H7"/>
  <c r="G7"/>
  <c r="K7" s="1"/>
  <c r="I7"/>
  <c r="J7"/>
  <c r="M7"/>
  <c r="AF7"/>
  <c r="H13"/>
  <c r="G13"/>
  <c r="K13" s="1"/>
  <c r="I13"/>
  <c r="J13"/>
  <c r="M13"/>
  <c r="N13"/>
  <c r="AF13"/>
  <c r="H14"/>
  <c r="G14"/>
  <c r="K14" s="1"/>
  <c r="I14"/>
  <c r="J14"/>
  <c r="N14"/>
  <c r="AF14"/>
  <c r="H15"/>
  <c r="G15"/>
  <c r="K15" s="1"/>
  <c r="I15"/>
  <c r="J15"/>
  <c r="N15"/>
  <c r="AF15"/>
  <c r="H16"/>
  <c r="G16"/>
  <c r="K16" s="1"/>
  <c r="I16"/>
  <c r="J16"/>
  <c r="N16"/>
  <c r="AF16"/>
  <c r="H17"/>
  <c r="G17"/>
  <c r="K17" s="1"/>
  <c r="I17"/>
  <c r="J17"/>
  <c r="M17"/>
  <c r="N17"/>
  <c r="AF17"/>
  <c r="H18"/>
  <c r="G18"/>
  <c r="K18" s="1"/>
  <c r="I18"/>
  <c r="J18"/>
  <c r="N18"/>
  <c r="AF18"/>
  <c r="H19"/>
  <c r="G19"/>
  <c r="K19" s="1"/>
  <c r="I19"/>
  <c r="J19"/>
  <c r="N19"/>
  <c r="AF19"/>
  <c r="H20"/>
  <c r="I20"/>
  <c r="J20"/>
  <c r="M20"/>
  <c r="N20"/>
  <c r="AF20"/>
  <c r="AF26"/>
  <c r="G6"/>
  <c r="J6" s="1"/>
  <c r="H6"/>
  <c r="I6"/>
  <c r="N6"/>
  <c r="AF6"/>
  <c r="G21"/>
  <c r="J21" s="1"/>
  <c r="H21"/>
  <c r="I21"/>
  <c r="N21"/>
  <c r="AF21"/>
  <c r="L27"/>
  <c r="O27"/>
  <c r="Q27"/>
  <c r="R27"/>
  <c r="S27"/>
  <c r="T27"/>
  <c r="W27"/>
  <c r="X27"/>
  <c r="Y27"/>
  <c r="Z27"/>
  <c r="AB27"/>
  <c r="AC27"/>
  <c r="C15" i="19"/>
  <c r="C16"/>
  <c r="C17"/>
  <c r="C18"/>
  <c r="C19"/>
  <c r="C20"/>
  <c r="C21"/>
  <c r="C26"/>
  <c r="B14" i="1"/>
  <c r="C14" i="19" s="1"/>
  <c r="B15"/>
  <c r="B16"/>
  <c r="B17"/>
  <c r="B18"/>
  <c r="B19"/>
  <c r="B20"/>
  <c r="B21"/>
  <c r="B26"/>
  <c r="B14"/>
  <c r="D15" i="14"/>
  <c r="D16"/>
  <c r="D17"/>
  <c r="D18"/>
  <c r="D19"/>
  <c r="D20"/>
  <c r="D21"/>
  <c r="D26"/>
  <c r="C15"/>
  <c r="C16"/>
  <c r="C17"/>
  <c r="C18"/>
  <c r="C19"/>
  <c r="C20"/>
  <c r="C21"/>
  <c r="C26"/>
  <c r="B13" i="1"/>
  <c r="B13" i="14" s="1"/>
  <c r="B14"/>
  <c r="B15"/>
  <c r="B16"/>
  <c r="B17"/>
  <c r="B18"/>
  <c r="B19"/>
  <c r="B20"/>
  <c r="B21"/>
  <c r="B26"/>
  <c r="G5" i="15"/>
  <c r="F5"/>
  <c r="F6"/>
  <c r="G6"/>
  <c r="I6" s="1"/>
  <c r="F7"/>
  <c r="G7"/>
  <c r="F8"/>
  <c r="G8"/>
  <c r="F9"/>
  <c r="G9"/>
  <c r="F10"/>
  <c r="G10"/>
  <c r="F11"/>
  <c r="G11"/>
  <c r="F12"/>
  <c r="G12"/>
  <c r="F13"/>
  <c r="G13"/>
  <c r="F14"/>
  <c r="G14"/>
  <c r="I14"/>
  <c r="F15"/>
  <c r="G15"/>
  <c r="I15" s="1"/>
  <c r="F16"/>
  <c r="G16"/>
  <c r="I16" s="1"/>
  <c r="F17"/>
  <c r="G17"/>
  <c r="F18"/>
  <c r="G18"/>
  <c r="I18" s="1"/>
  <c r="F19"/>
  <c r="G19"/>
  <c r="F20"/>
  <c r="G20"/>
  <c r="F21"/>
  <c r="G21"/>
  <c r="E15"/>
  <c r="E16"/>
  <c r="E17"/>
  <c r="E19"/>
  <c r="E20"/>
  <c r="E21"/>
  <c r="E26"/>
  <c r="E13"/>
  <c r="D14"/>
  <c r="D15"/>
  <c r="D16"/>
  <c r="D17"/>
  <c r="D18"/>
  <c r="D19"/>
  <c r="D20"/>
  <c r="D21"/>
  <c r="D26"/>
  <c r="D13"/>
  <c r="C15"/>
  <c r="C16"/>
  <c r="C17"/>
  <c r="C18"/>
  <c r="C19"/>
  <c r="C20"/>
  <c r="C21"/>
  <c r="C26"/>
  <c r="C13"/>
  <c r="B26"/>
  <c r="C14" i="13"/>
  <c r="C15"/>
  <c r="C16"/>
  <c r="C17"/>
  <c r="C18"/>
  <c r="C19"/>
  <c r="C20"/>
  <c r="C21"/>
  <c r="C26"/>
  <c r="B26"/>
  <c r="C13" i="1"/>
  <c r="B13" i="10" s="1"/>
  <c r="C14" i="11"/>
  <c r="E5" i="10"/>
  <c r="F5"/>
  <c r="E8"/>
  <c r="F8"/>
  <c r="H8" s="1"/>
  <c r="E9"/>
  <c r="F9"/>
  <c r="E10"/>
  <c r="F10"/>
  <c r="E11"/>
  <c r="F11"/>
  <c r="E6"/>
  <c r="E27" s="1"/>
  <c r="F6"/>
  <c r="E7"/>
  <c r="F7"/>
  <c r="E12"/>
  <c r="F12"/>
  <c r="E13"/>
  <c r="F13"/>
  <c r="E14"/>
  <c r="F14"/>
  <c r="H14"/>
  <c r="E15"/>
  <c r="F15"/>
  <c r="H15" s="1"/>
  <c r="E16"/>
  <c r="F16"/>
  <c r="H16" s="1"/>
  <c r="E17"/>
  <c r="F17"/>
  <c r="E18"/>
  <c r="F18"/>
  <c r="H18" s="1"/>
  <c r="E19"/>
  <c r="F19"/>
  <c r="E20"/>
  <c r="F20"/>
  <c r="E21"/>
  <c r="F21"/>
  <c r="E26"/>
  <c r="F26"/>
  <c r="H26" s="1"/>
  <c r="D14"/>
  <c r="D15"/>
  <c r="D16"/>
  <c r="D17"/>
  <c r="D18"/>
  <c r="D19"/>
  <c r="D20"/>
  <c r="D21"/>
  <c r="D26"/>
  <c r="C15"/>
  <c r="C16"/>
  <c r="C17"/>
  <c r="C18"/>
  <c r="C19"/>
  <c r="C20"/>
  <c r="C21"/>
  <c r="C26"/>
  <c r="E6" i="1"/>
  <c r="E7"/>
  <c r="E8"/>
  <c r="E9"/>
  <c r="E10"/>
  <c r="E11"/>
  <c r="E12"/>
  <c r="E13"/>
  <c r="E14"/>
  <c r="E15"/>
  <c r="E16"/>
  <c r="E17"/>
  <c r="E18"/>
  <c r="E19"/>
  <c r="E20"/>
  <c r="E21"/>
  <c r="D6"/>
  <c r="D7"/>
  <c r="D8"/>
  <c r="D9"/>
  <c r="D10"/>
  <c r="D11"/>
  <c r="D12"/>
  <c r="D13"/>
  <c r="D14"/>
  <c r="D15"/>
  <c r="D16"/>
  <c r="D17"/>
  <c r="D18"/>
  <c r="D19"/>
  <c r="D20"/>
  <c r="D21"/>
  <c r="C6"/>
  <c r="B6" i="10" s="1"/>
  <c r="C7" i="1"/>
  <c r="C8"/>
  <c r="B8" i="10" s="1"/>
  <c r="C9" i="1"/>
  <c r="C10"/>
  <c r="B10" i="10" s="1"/>
  <c r="C11" i="1"/>
  <c r="C12"/>
  <c r="B12" i="10" s="1"/>
  <c r="B7" i="1"/>
  <c r="B8"/>
  <c r="C8" i="19" s="1"/>
  <c r="B9" i="1"/>
  <c r="B10"/>
  <c r="C10" i="19" s="1"/>
  <c r="B11" i="1"/>
  <c r="B12"/>
  <c r="C12" i="19" s="1"/>
  <c r="B6" i="1"/>
  <c r="E5"/>
  <c r="D5"/>
  <c r="C5"/>
  <c r="B5" i="19" s="1"/>
  <c r="B5" i="1"/>
  <c r="S45" i="4"/>
  <c r="K1" i="15"/>
  <c r="A1" s="1"/>
  <c r="I1" i="13"/>
  <c r="A1" s="1"/>
  <c r="J1" i="11"/>
  <c r="A1" s="1"/>
  <c r="I4" i="10"/>
  <c r="A1" s="1"/>
  <c r="S44" i="4"/>
  <c r="S28"/>
  <c r="S19"/>
  <c r="S43"/>
  <c r="M35" i="1"/>
  <c r="C6" i="19"/>
  <c r="C7"/>
  <c r="C9"/>
  <c r="C11"/>
  <c r="C13"/>
  <c r="C5"/>
  <c r="D6" i="14"/>
  <c r="D7"/>
  <c r="D8"/>
  <c r="D9"/>
  <c r="D10"/>
  <c r="D11"/>
  <c r="D12"/>
  <c r="D13"/>
  <c r="D14"/>
  <c r="C6"/>
  <c r="C7"/>
  <c r="C8"/>
  <c r="C9"/>
  <c r="C10"/>
  <c r="C11"/>
  <c r="C12"/>
  <c r="C13"/>
  <c r="C14"/>
  <c r="D5"/>
  <c r="C5"/>
  <c r="B6"/>
  <c r="B7"/>
  <c r="B8"/>
  <c r="B9"/>
  <c r="B10"/>
  <c r="B11"/>
  <c r="B12"/>
  <c r="B5"/>
  <c r="E6" i="15"/>
  <c r="E7"/>
  <c r="E8"/>
  <c r="E9"/>
  <c r="E10"/>
  <c r="E11"/>
  <c r="E12"/>
  <c r="E5"/>
  <c r="D6"/>
  <c r="D7"/>
  <c r="D8"/>
  <c r="D9"/>
  <c r="D10"/>
  <c r="D11"/>
  <c r="D12"/>
  <c r="D5"/>
  <c r="C6"/>
  <c r="C7"/>
  <c r="C8"/>
  <c r="C9"/>
  <c r="C10"/>
  <c r="C11"/>
  <c r="C12"/>
  <c r="B7" i="10"/>
  <c r="B7" i="15"/>
  <c r="B9" i="10"/>
  <c r="B9" i="15"/>
  <c r="B11" i="10"/>
  <c r="B11" i="15"/>
  <c r="C5"/>
  <c r="C6" i="13"/>
  <c r="C7"/>
  <c r="C9"/>
  <c r="C11"/>
  <c r="C13"/>
  <c r="C5"/>
  <c r="C6" i="11"/>
  <c r="C7"/>
  <c r="C8"/>
  <c r="C9"/>
  <c r="C10"/>
  <c r="C11"/>
  <c r="C12"/>
  <c r="C13"/>
  <c r="C5"/>
  <c r="C143" i="12" s="1"/>
  <c r="D7" i="10"/>
  <c r="D8"/>
  <c r="D9"/>
  <c r="D10"/>
  <c r="D11"/>
  <c r="D12"/>
  <c r="D13"/>
  <c r="D6"/>
  <c r="D5"/>
  <c r="C6"/>
  <c r="C7"/>
  <c r="C8"/>
  <c r="C9"/>
  <c r="C10"/>
  <c r="C11"/>
  <c r="C12"/>
  <c r="C13"/>
  <c r="C5"/>
  <c r="B13" i="19"/>
  <c r="B12"/>
  <c r="B11"/>
  <c r="B10"/>
  <c r="B9"/>
  <c r="B8"/>
  <c r="B7"/>
  <c r="B6"/>
  <c r="C144" i="12"/>
  <c r="C145"/>
  <c r="C146"/>
  <c r="C147"/>
  <c r="C148"/>
  <c r="C149"/>
  <c r="C150"/>
  <c r="C151"/>
  <c r="C152"/>
  <c r="B7" i="11"/>
  <c r="B145" i="12" s="1"/>
  <c r="B9" i="11"/>
  <c r="B147" i="12" s="1"/>
  <c r="B11" i="11"/>
  <c r="B149" i="12" s="1"/>
  <c r="B5" i="10"/>
  <c r="B5" i="11" s="1"/>
  <c r="B143" i="12" s="1"/>
  <c r="B7" i="13"/>
  <c r="B9"/>
  <c r="B11"/>
  <c r="D164" i="12"/>
  <c r="D159"/>
  <c r="D158"/>
  <c r="D157"/>
  <c r="D156"/>
  <c r="D155"/>
  <c r="D154"/>
  <c r="D153"/>
  <c r="D152"/>
  <c r="D151"/>
  <c r="D150"/>
  <c r="D149"/>
  <c r="D148"/>
  <c r="D147"/>
  <c r="D146"/>
  <c r="D145"/>
  <c r="D144"/>
  <c r="D143"/>
  <c r="E71"/>
  <c r="E139" s="1"/>
  <c r="E70"/>
  <c r="E6" i="11"/>
  <c r="E7"/>
  <c r="E8"/>
  <c r="E9"/>
  <c r="E10"/>
  <c r="E11"/>
  <c r="E12"/>
  <c r="E13"/>
  <c r="E14"/>
  <c r="E5"/>
  <c r="D6" i="13"/>
  <c r="D7"/>
  <c r="D8"/>
  <c r="D9"/>
  <c r="D10"/>
  <c r="D11"/>
  <c r="D12"/>
  <c r="D13"/>
  <c r="D14"/>
  <c r="D5"/>
  <c r="B26" i="21"/>
  <c r="B27"/>
  <c r="B28"/>
  <c r="B29"/>
  <c r="B30"/>
  <c r="B31"/>
  <c r="B32"/>
  <c r="B33"/>
  <c r="B34"/>
  <c r="B35"/>
  <c r="B36"/>
  <c r="B37"/>
  <c r="B38"/>
  <c r="C39"/>
  <c r="G39" s="1"/>
  <c r="Q39"/>
  <c r="B39"/>
  <c r="C26"/>
  <c r="D26" s="1"/>
  <c r="Q26"/>
  <c r="C27"/>
  <c r="D27" s="1"/>
  <c r="G27"/>
  <c r="N27"/>
  <c r="Q27"/>
  <c r="C28"/>
  <c r="D28" s="1"/>
  <c r="Q28"/>
  <c r="C29"/>
  <c r="D29" s="1"/>
  <c r="N29"/>
  <c r="Q29"/>
  <c r="C30"/>
  <c r="D30" s="1"/>
  <c r="Q30"/>
  <c r="C31"/>
  <c r="D31" s="1"/>
  <c r="Q31"/>
  <c r="C32"/>
  <c r="D32" s="1"/>
  <c r="Q32"/>
  <c r="C33"/>
  <c r="D33" s="1"/>
  <c r="G33"/>
  <c r="N33"/>
  <c r="Q33"/>
  <c r="C34"/>
  <c r="D34" s="1"/>
  <c r="Q34"/>
  <c r="C35"/>
  <c r="D35"/>
  <c r="E35" s="1"/>
  <c r="G35"/>
  <c r="N35"/>
  <c r="Q35"/>
  <c r="C36"/>
  <c r="D36" s="1"/>
  <c r="Q36"/>
  <c r="C37"/>
  <c r="D37" s="1"/>
  <c r="N37"/>
  <c r="Q37"/>
  <c r="C38"/>
  <c r="D38" s="1"/>
  <c r="Q38"/>
  <c r="B12" i="11" l="1"/>
  <c r="B150" i="12" s="1"/>
  <c r="B12" i="15"/>
  <c r="B12" i="13"/>
  <c r="B10" i="11"/>
  <c r="B148" i="12" s="1"/>
  <c r="B10" i="15"/>
  <c r="B10" i="13"/>
  <c r="B8" i="11"/>
  <c r="B146" i="12" s="1"/>
  <c r="B8" i="15"/>
  <c r="B8" i="13"/>
  <c r="B6" i="11"/>
  <c r="B144" i="12" s="1"/>
  <c r="B6" i="15"/>
  <c r="B6" i="13"/>
  <c r="B13" i="11"/>
  <c r="B151" i="12" s="1"/>
  <c r="B13" i="15"/>
  <c r="B13" i="13"/>
  <c r="E27" i="21"/>
  <c r="H27"/>
  <c r="H23" i="10"/>
  <c r="F27"/>
  <c r="G37" i="21"/>
  <c r="N31"/>
  <c r="G28"/>
  <c r="B5" i="15"/>
  <c r="C12" i="13"/>
  <c r="C10"/>
  <c r="C8"/>
  <c r="C14" i="10"/>
  <c r="H6"/>
  <c r="H10"/>
  <c r="H9"/>
  <c r="C14" i="15"/>
  <c r="E18"/>
  <c r="E14"/>
  <c r="I10"/>
  <c r="I8"/>
  <c r="I7"/>
  <c r="G27" i="1"/>
  <c r="M19"/>
  <c r="M15"/>
  <c r="P7"/>
  <c r="M12"/>
  <c r="M11"/>
  <c r="M10"/>
  <c r="E22" i="15"/>
  <c r="B22" i="19"/>
  <c r="C23"/>
  <c r="E31" i="21"/>
  <c r="H31"/>
  <c r="G31"/>
  <c r="G36"/>
  <c r="G32"/>
  <c r="G29"/>
  <c r="I27" i="1"/>
  <c r="I25" i="15"/>
  <c r="I24"/>
  <c r="C24" i="19"/>
  <c r="B5" i="13"/>
  <c r="H20" i="10"/>
  <c r="H19"/>
  <c r="H12"/>
  <c r="H7"/>
  <c r="I20" i="15"/>
  <c r="I19"/>
  <c r="I12"/>
  <c r="I11"/>
  <c r="K21" i="1"/>
  <c r="K6"/>
  <c r="M18"/>
  <c r="M14"/>
  <c r="E37" i="21"/>
  <c r="H37"/>
  <c r="B14" i="13"/>
  <c r="B14" i="15"/>
  <c r="B14" i="11"/>
  <c r="B152" i="12" s="1"/>
  <c r="B21" i="11"/>
  <c r="B159" i="12" s="1"/>
  <c r="B21" i="13"/>
  <c r="B21" i="15"/>
  <c r="B19" i="11"/>
  <c r="B157" i="12" s="1"/>
  <c r="B19" i="13"/>
  <c r="B19" i="15"/>
  <c r="B17" i="11"/>
  <c r="B155" i="12" s="1"/>
  <c r="B17" i="13"/>
  <c r="B17" i="15"/>
  <c r="B15" i="11"/>
  <c r="B153" i="12" s="1"/>
  <c r="B15" i="13"/>
  <c r="B15" i="15"/>
  <c r="E33" i="21"/>
  <c r="H33"/>
  <c r="E29"/>
  <c r="H29"/>
  <c r="B20" i="11"/>
  <c r="B158" i="12" s="1"/>
  <c r="B20" i="15"/>
  <c r="B20" i="13"/>
  <c r="B18" i="11"/>
  <c r="B156" i="12" s="1"/>
  <c r="B18" i="15"/>
  <c r="B18" i="13"/>
  <c r="B16" i="11"/>
  <c r="B154" i="12" s="1"/>
  <c r="B16" i="15"/>
  <c r="B16" i="13"/>
  <c r="H35" i="21"/>
  <c r="G38"/>
  <c r="G34"/>
  <c r="G30"/>
  <c r="G26"/>
  <c r="N39"/>
  <c r="H21" i="10"/>
  <c r="H17"/>
  <c r="H13"/>
  <c r="H11"/>
  <c r="H5"/>
  <c r="I21" i="15"/>
  <c r="I17"/>
  <c r="I13"/>
  <c r="I9"/>
  <c r="I5"/>
  <c r="M6" i="1"/>
  <c r="P6" s="1"/>
  <c r="H27"/>
  <c r="D33" s="1"/>
  <c r="J34" i="4" s="1"/>
  <c r="P19" i="1"/>
  <c r="P18"/>
  <c r="M16"/>
  <c r="P15"/>
  <c r="P14"/>
  <c r="P5"/>
  <c r="P12"/>
  <c r="P11"/>
  <c r="P10"/>
  <c r="M8"/>
  <c r="E165" i="12"/>
  <c r="A25" i="21" s="1"/>
  <c r="C25" s="1"/>
  <c r="AF27" i="1"/>
  <c r="N27"/>
  <c r="D34" s="1"/>
  <c r="J35" i="4" s="1"/>
  <c r="P17" i="1"/>
  <c r="P16"/>
  <c r="P13"/>
  <c r="P9"/>
  <c r="E27" i="19"/>
  <c r="A24" i="21" s="1"/>
  <c r="U27" i="1"/>
  <c r="S21" i="4" s="1"/>
  <c r="J26" i="1"/>
  <c r="H25" i="10"/>
  <c r="I26" i="15"/>
  <c r="I22"/>
  <c r="J25" i="1"/>
  <c r="M22"/>
  <c r="J22"/>
  <c r="P20"/>
  <c r="I37" i="21"/>
  <c r="F37"/>
  <c r="P37"/>
  <c r="H36"/>
  <c r="E36"/>
  <c r="O36"/>
  <c r="I33"/>
  <c r="P33"/>
  <c r="F33"/>
  <c r="H32"/>
  <c r="E32"/>
  <c r="O32"/>
  <c r="I29"/>
  <c r="F29"/>
  <c r="K29" s="1"/>
  <c r="P29"/>
  <c r="H28"/>
  <c r="E28"/>
  <c r="O28"/>
  <c r="H38"/>
  <c r="O38"/>
  <c r="E38"/>
  <c r="I35"/>
  <c r="P35"/>
  <c r="F35"/>
  <c r="H34"/>
  <c r="O34"/>
  <c r="E34"/>
  <c r="I31"/>
  <c r="F31"/>
  <c r="K31" s="1"/>
  <c r="P31"/>
  <c r="H30"/>
  <c r="E30"/>
  <c r="O30"/>
  <c r="I27"/>
  <c r="F27"/>
  <c r="K27" s="1"/>
  <c r="P27"/>
  <c r="H26"/>
  <c r="E26"/>
  <c r="O26"/>
  <c r="A2" i="15"/>
  <c r="A2" i="11"/>
  <c r="A2" i="13"/>
  <c r="AD24" i="1"/>
  <c r="D24" i="11"/>
  <c r="F24" s="1"/>
  <c r="B25"/>
  <c r="B163" i="12" s="1"/>
  <c r="B25" i="15"/>
  <c r="B25" i="13"/>
  <c r="B23" i="11"/>
  <c r="B161" i="12" s="1"/>
  <c r="B23" i="15"/>
  <c r="B23" i="13"/>
  <c r="Q25" i="21"/>
  <c r="B25" s="1"/>
  <c r="A166" i="12" s="1"/>
  <c r="H27" i="10"/>
  <c r="A23" i="21" s="1"/>
  <c r="I27" i="15"/>
  <c r="A20" i="21" s="1"/>
  <c r="J27" i="1"/>
  <c r="AD7"/>
  <c r="D7" i="11"/>
  <c r="F7" s="1"/>
  <c r="P8" i="1"/>
  <c r="K27"/>
  <c r="C24" i="21"/>
  <c r="D24" s="1"/>
  <c r="B24" i="11"/>
  <c r="B162" i="12" s="1"/>
  <c r="B24" i="15"/>
  <c r="B24" i="13"/>
  <c r="B22" i="11"/>
  <c r="B160" i="12" s="1"/>
  <c r="B22" i="15"/>
  <c r="B22" i="13"/>
  <c r="N38" i="21"/>
  <c r="F38"/>
  <c r="O37"/>
  <c r="N36"/>
  <c r="F36"/>
  <c r="O35"/>
  <c r="N34"/>
  <c r="F34"/>
  <c r="O33"/>
  <c r="N32"/>
  <c r="F32"/>
  <c r="O31"/>
  <c r="N30"/>
  <c r="F30"/>
  <c r="O29"/>
  <c r="N28"/>
  <c r="F28"/>
  <c r="O27"/>
  <c r="N26"/>
  <c r="F26"/>
  <c r="N25"/>
  <c r="D39"/>
  <c r="M21" i="1"/>
  <c r="P21" s="1"/>
  <c r="M26"/>
  <c r="P26" s="1"/>
  <c r="E25" i="13"/>
  <c r="E27" s="1"/>
  <c r="A21" i="21" s="1"/>
  <c r="E25" i="15"/>
  <c r="M25" i="1"/>
  <c r="P25" s="1"/>
  <c r="M23"/>
  <c r="P23" s="1"/>
  <c r="B25" i="19"/>
  <c r="B23"/>
  <c r="P22" i="1" l="1"/>
  <c r="D6" i="11"/>
  <c r="F6" s="1"/>
  <c r="AD6" i="1"/>
  <c r="S47" i="4"/>
  <c r="D8" i="20"/>
  <c r="D25" i="21"/>
  <c r="G25"/>
  <c r="V23" i="1"/>
  <c r="V26"/>
  <c r="O24" i="21"/>
  <c r="H24"/>
  <c r="V25" i="1"/>
  <c r="C21" i="21"/>
  <c r="O39"/>
  <c r="H39"/>
  <c r="E39"/>
  <c r="J26"/>
  <c r="L26"/>
  <c r="J30"/>
  <c r="L30"/>
  <c r="J34"/>
  <c r="L34"/>
  <c r="J38"/>
  <c r="L38"/>
  <c r="AD20" i="1"/>
  <c r="D20" i="11"/>
  <c r="F20" s="1"/>
  <c r="AD13" i="1"/>
  <c r="D13" i="11"/>
  <c r="F13" s="1"/>
  <c r="AD17" i="1"/>
  <c r="D17" i="11"/>
  <c r="F17" s="1"/>
  <c r="J36" i="4"/>
  <c r="D35" i="1"/>
  <c r="C23" i="21"/>
  <c r="D23"/>
  <c r="AG24" i="1"/>
  <c r="E24" i="14" s="1"/>
  <c r="AE24" i="1"/>
  <c r="AD10"/>
  <c r="D10" i="11"/>
  <c r="F10" s="1"/>
  <c r="AD11" i="1"/>
  <c r="D11" i="11"/>
  <c r="F11" s="1"/>
  <c r="V27" i="1"/>
  <c r="S23" i="4" s="1"/>
  <c r="AD5" i="1"/>
  <c r="D5" i="11"/>
  <c r="F5" s="1"/>
  <c r="AD15" i="1"/>
  <c r="D15" i="11"/>
  <c r="F15" s="1"/>
  <c r="AD19" i="1"/>
  <c r="D19" i="11"/>
  <c r="F19" s="1"/>
  <c r="AG6" i="1"/>
  <c r="E6" i="14" s="1"/>
  <c r="AE6" i="1"/>
  <c r="J27" i="21"/>
  <c r="L27"/>
  <c r="P30"/>
  <c r="I30"/>
  <c r="K30"/>
  <c r="M30" s="1"/>
  <c r="P34"/>
  <c r="I34"/>
  <c r="K34"/>
  <c r="M34" s="1"/>
  <c r="J29"/>
  <c r="L29"/>
  <c r="P32"/>
  <c r="I32"/>
  <c r="K32"/>
  <c r="J33"/>
  <c r="L33"/>
  <c r="J37"/>
  <c r="L37"/>
  <c r="E24"/>
  <c r="P27" i="1"/>
  <c r="J41" i="4" s="1"/>
  <c r="K33" i="21"/>
  <c r="M33" s="1"/>
  <c r="J28"/>
  <c r="L28"/>
  <c r="J32"/>
  <c r="L32"/>
  <c r="J36"/>
  <c r="L36"/>
  <c r="G24"/>
  <c r="N24"/>
  <c r="D36" i="1"/>
  <c r="J37" i="4"/>
  <c r="AD9" i="1"/>
  <c r="D9" i="11"/>
  <c r="F9" s="1"/>
  <c r="AG7" i="1"/>
  <c r="E7" i="14" s="1"/>
  <c r="AE7" i="1"/>
  <c r="AD16"/>
  <c r="D16" i="11"/>
  <c r="F16" s="1"/>
  <c r="C20" i="21"/>
  <c r="D20" s="1"/>
  <c r="AD12" i="1"/>
  <c r="D12" i="11"/>
  <c r="F12" s="1"/>
  <c r="AD14" i="1"/>
  <c r="D14" i="11"/>
  <c r="F14" s="1"/>
  <c r="AD18" i="1"/>
  <c r="D18" i="11"/>
  <c r="F18" s="1"/>
  <c r="P26" i="21"/>
  <c r="I26"/>
  <c r="K26"/>
  <c r="M26" s="1"/>
  <c r="J31"/>
  <c r="L31"/>
  <c r="M31" s="1"/>
  <c r="L35"/>
  <c r="J35"/>
  <c r="P38"/>
  <c r="I38"/>
  <c r="K38"/>
  <c r="M38" s="1"/>
  <c r="P28"/>
  <c r="I28"/>
  <c r="K28"/>
  <c r="M28" s="1"/>
  <c r="P36"/>
  <c r="I36"/>
  <c r="K36"/>
  <c r="M36" s="1"/>
  <c r="M27" i="1"/>
  <c r="F24" i="21"/>
  <c r="M27"/>
  <c r="K35"/>
  <c r="M35" s="1"/>
  <c r="M29"/>
  <c r="K37"/>
  <c r="M37" s="1"/>
  <c r="D22" i="11" l="1"/>
  <c r="F22" s="1"/>
  <c r="AD22" i="1"/>
  <c r="H25" i="21"/>
  <c r="O25"/>
  <c r="E25"/>
  <c r="F25" s="1"/>
  <c r="E20"/>
  <c r="P20" s="1"/>
  <c r="J38" i="4"/>
  <c r="D37" i="1"/>
  <c r="L24" i="21"/>
  <c r="J24"/>
  <c r="I24"/>
  <c r="P24"/>
  <c r="K24"/>
  <c r="M24" s="1"/>
  <c r="AG19" i="1"/>
  <c r="E19" i="14" s="1"/>
  <c r="AE19" i="1"/>
  <c r="AG15"/>
  <c r="E15" i="14" s="1"/>
  <c r="AE15" i="1"/>
  <c r="AG5"/>
  <c r="AE5"/>
  <c r="H23" i="21"/>
  <c r="O23"/>
  <c r="AD8" i="1"/>
  <c r="D8" i="11"/>
  <c r="F8" s="1"/>
  <c r="AE20" i="1"/>
  <c r="AG20"/>
  <c r="E20" i="14" s="1"/>
  <c r="D25" i="11"/>
  <c r="F25" s="1"/>
  <c r="AD25" i="1"/>
  <c r="D23" i="11"/>
  <c r="F23" s="1"/>
  <c r="AD23" i="1"/>
  <c r="F20" i="21"/>
  <c r="E23"/>
  <c r="D38" i="1"/>
  <c r="D21" i="21"/>
  <c r="AG18" i="1"/>
  <c r="E18" i="14" s="1"/>
  <c r="AE18" i="1"/>
  <c r="AG14"/>
  <c r="E14" i="14" s="1"/>
  <c r="AE14" i="1"/>
  <c r="AG12"/>
  <c r="E12" i="14" s="1"/>
  <c r="AE12" i="1"/>
  <c r="H20" i="21"/>
  <c r="O20"/>
  <c r="N20"/>
  <c r="G20"/>
  <c r="AG16" i="1"/>
  <c r="E16" i="14" s="1"/>
  <c r="AE16" i="1"/>
  <c r="AE9"/>
  <c r="AG9"/>
  <c r="E9" i="14" s="1"/>
  <c r="C26" i="8"/>
  <c r="AE11" i="1"/>
  <c r="AG11"/>
  <c r="E11" i="14" s="1"/>
  <c r="AE10" i="1"/>
  <c r="AG10"/>
  <c r="E10" i="14" s="1"/>
  <c r="N23" i="21"/>
  <c r="G23"/>
  <c r="AG17" i="1"/>
  <c r="E17" i="14" s="1"/>
  <c r="AE17" i="1"/>
  <c r="AG13"/>
  <c r="E13" i="14" s="1"/>
  <c r="AE13" i="1"/>
  <c r="I39" i="21"/>
  <c r="P39"/>
  <c r="F39"/>
  <c r="K39" s="1"/>
  <c r="N21"/>
  <c r="G21"/>
  <c r="AD21" i="1"/>
  <c r="D21" i="11"/>
  <c r="F21" s="1"/>
  <c r="AD26" i="1"/>
  <c r="D26" i="11"/>
  <c r="F26" s="1"/>
  <c r="Q24" i="21"/>
  <c r="B24" s="1"/>
  <c r="A28" i="19" s="1"/>
  <c r="M32" i="21"/>
  <c r="F27" i="11"/>
  <c r="A22" i="21" s="1"/>
  <c r="I20" l="1"/>
  <c r="AG22" i="1"/>
  <c r="E22" i="14" s="1"/>
  <c r="AE22" i="1"/>
  <c r="L25" i="21"/>
  <c r="J25"/>
  <c r="I25"/>
  <c r="P25"/>
  <c r="K25"/>
  <c r="M25" s="1"/>
  <c r="C22"/>
  <c r="D22" s="1"/>
  <c r="AE26" i="1"/>
  <c r="AG26"/>
  <c r="E26" i="14" s="1"/>
  <c r="L39" i="21"/>
  <c r="J39"/>
  <c r="H21"/>
  <c r="O21"/>
  <c r="J20"/>
  <c r="L20"/>
  <c r="AE8" i="1"/>
  <c r="AG8"/>
  <c r="E8" i="14" s="1"/>
  <c r="E5"/>
  <c r="K20" i="21"/>
  <c r="M20" s="1"/>
  <c r="Q20" s="1"/>
  <c r="B20" s="1"/>
  <c r="A28" i="15" s="1"/>
  <c r="E21" i="21"/>
  <c r="AE21" i="1"/>
  <c r="AG21"/>
  <c r="E21" i="14" s="1"/>
  <c r="P23" i="21"/>
  <c r="I23"/>
  <c r="F23"/>
  <c r="AG23" i="1"/>
  <c r="E23" i="14" s="1"/>
  <c r="AE23" i="1"/>
  <c r="AG25"/>
  <c r="E25" i="14" s="1"/>
  <c r="AE25" i="1"/>
  <c r="M39" i="21"/>
  <c r="AE27" i="1"/>
  <c r="AD27"/>
  <c r="S46" i="4" s="1"/>
  <c r="J43" s="1"/>
  <c r="L23" i="21" l="1"/>
  <c r="J23"/>
  <c r="H22"/>
  <c r="O22"/>
  <c r="N22"/>
  <c r="G22"/>
  <c r="K23"/>
  <c r="M23" s="1"/>
  <c r="Q23" s="1"/>
  <c r="B23" s="1"/>
  <c r="B28" i="10" s="1"/>
  <c r="E27" i="14"/>
  <c r="P21" i="21"/>
  <c r="I21"/>
  <c r="F21"/>
  <c r="K26" i="8"/>
  <c r="J45" i="4"/>
  <c r="AG27" i="1"/>
  <c r="E22" i="21"/>
  <c r="P22" l="1"/>
  <c r="I22"/>
  <c r="F22"/>
  <c r="R26" i="8"/>
  <c r="A16" i="21"/>
  <c r="Q52" i="8"/>
  <c r="E13" i="9"/>
  <c r="L21" i="21"/>
  <c r="J21"/>
  <c r="A19"/>
  <c r="D7" i="20"/>
  <c r="D11" s="1"/>
  <c r="A18" i="21" s="1"/>
  <c r="K21"/>
  <c r="M21" s="1"/>
  <c r="Q21"/>
  <c r="B21" s="1"/>
  <c r="A28" i="13" s="1"/>
  <c r="C19" i="21" l="1"/>
  <c r="D19" s="1"/>
  <c r="C18"/>
  <c r="D18" s="1"/>
  <c r="C16"/>
  <c r="A17"/>
  <c r="J22"/>
  <c r="L22"/>
  <c r="K22"/>
  <c r="M22" s="1"/>
  <c r="Q22" s="1"/>
  <c r="B22" s="1"/>
  <c r="A28" i="11" s="1"/>
  <c r="O19" i="21" l="1"/>
  <c r="H19"/>
  <c r="O18"/>
  <c r="H18"/>
  <c r="E18"/>
  <c r="D17"/>
  <c r="C17"/>
  <c r="E17"/>
  <c r="N16"/>
  <c r="G16"/>
  <c r="G18"/>
  <c r="N18"/>
  <c r="G19"/>
  <c r="N19"/>
  <c r="D16"/>
  <c r="E16"/>
  <c r="F18"/>
  <c r="E19"/>
  <c r="F19" s="1"/>
  <c r="F16" l="1"/>
  <c r="J16" s="1"/>
  <c r="L19"/>
  <c r="J19"/>
  <c r="L18"/>
  <c r="J18"/>
  <c r="G17"/>
  <c r="N17"/>
  <c r="I18"/>
  <c r="P18"/>
  <c r="K18"/>
  <c r="M18" s="1"/>
  <c r="F17"/>
  <c r="I19"/>
  <c r="K19"/>
  <c r="M19" s="1"/>
  <c r="P19"/>
  <c r="P16"/>
  <c r="K16"/>
  <c r="I16"/>
  <c r="H16"/>
  <c r="O16"/>
  <c r="I17"/>
  <c r="P17"/>
  <c r="K17"/>
  <c r="O17"/>
  <c r="H17"/>
  <c r="Q18"/>
  <c r="B18" s="1"/>
  <c r="B12" i="20" s="1"/>
  <c r="L16" i="21" l="1"/>
  <c r="M16" s="1"/>
  <c r="Q16" s="1"/>
  <c r="B16" s="1"/>
  <c r="Q19"/>
  <c r="B19" s="1"/>
  <c r="A28" i="14" s="1"/>
  <c r="L17" i="21"/>
  <c r="M17" s="1"/>
  <c r="J17"/>
  <c r="A29" i="1" l="1"/>
  <c r="B47" i="4"/>
  <c r="A14" i="9" s="1"/>
  <c r="B53" i="8" s="1"/>
  <c r="C27" s="1"/>
  <c r="Q17" i="21"/>
  <c r="B17" s="1"/>
  <c r="J66" i="4" s="1"/>
  <c r="J67" s="1"/>
  <c r="A1" s="1"/>
</calcChain>
</file>

<file path=xl/sharedStrings.xml><?xml version="1.0" encoding="utf-8"?>
<sst xmlns="http://schemas.openxmlformats.org/spreadsheetml/2006/main" count="774" uniqueCount="629">
  <si>
    <t>Bank A/c No</t>
  </si>
  <si>
    <t>Brach Code</t>
  </si>
  <si>
    <t xml:space="preserve">I.R              </t>
  </si>
  <si>
    <t>Teaching Staff Regular Pay bill for the month of</t>
  </si>
  <si>
    <r>
      <t xml:space="preserve">STO NAME     :  </t>
    </r>
    <r>
      <rPr>
        <b/>
        <sz val="10"/>
        <rFont val="Arial"/>
        <family val="2"/>
      </rPr>
      <t xml:space="preserve"> </t>
    </r>
  </si>
  <si>
    <t>APGLI Shedule for the month of:</t>
  </si>
  <si>
    <t xml:space="preserve">Loan </t>
  </si>
  <si>
    <t xml:space="preserve">Instalment </t>
  </si>
  <si>
    <t xml:space="preserve">Total </t>
  </si>
  <si>
    <t>PT Schedule for the month of</t>
  </si>
  <si>
    <t>GIS Schedule for the month of</t>
  </si>
  <si>
    <t xml:space="preserve"> Z.P.P.F Schedule for the Month of</t>
  </si>
  <si>
    <t xml:space="preserve">Annexure-1                                                                                                                                                                                                                                  (EMPLOYEE WISE DETAILS)                                                                                                                                                                                         </t>
  </si>
  <si>
    <t xml:space="preserve">6). Certified that the amount of complusory insurance premium being already paid to gether with the premium not excees into the Try.taken total  compulsory insurance of premium to Rs. ………… …………….. per month which is in accordance with the rates prescribed for compulsory insurance under the  A.PG.L.I. Rules (Govt.circular memo no . 11635 Pen/1184Dt.16-12-1984) </t>
  </si>
  <si>
    <t>signature and Designation of Drawing Authority.</t>
  </si>
  <si>
    <r>
      <t xml:space="preserve">Periodical Increment Certificate of the </t>
    </r>
    <r>
      <rPr>
        <b/>
        <u/>
        <sz val="12"/>
        <rFont val="Arial"/>
        <family val="2"/>
      </rPr>
      <t>Mandal Parishad teaching staff</t>
    </r>
    <r>
      <rPr>
        <b/>
        <sz val="12"/>
        <rFont val="Arial"/>
        <family val="2"/>
      </rPr>
      <t xml:space="preserve"> Establishment</t>
    </r>
  </si>
  <si>
    <r>
      <t xml:space="preserve">                1)Certified that every Government servant/s named below has / have earned the prescribed periodical increment from the date/dates noted in col.10 and either.(a) has have been the incumbent of the appointment indicated against his name /their names for a period of not less than </t>
    </r>
    <r>
      <rPr>
        <u/>
        <sz val="10"/>
        <rFont val="Arial"/>
        <family val="2"/>
      </rPr>
      <t xml:space="preserve">1(one) </t>
    </r>
    <r>
      <rPr>
        <sz val="10"/>
        <rFont val="Arial"/>
      </rPr>
      <t>year since the date in Col. (5) or (if he has / they have been suspended for misconduct ) col. (7) after deducting  the dates between dates shown in column (8)and(9) and he has , not been subjected to any order of stopage of increament as a penality during that period and  that during  the period / periods of leave on  average  pay taken  at a time from ........</t>
    </r>
    <r>
      <rPr>
        <b/>
        <sz val="20"/>
        <rFont val="Arial"/>
        <family val="2"/>
      </rPr>
      <t>-</t>
    </r>
    <r>
      <rPr>
        <sz val="10"/>
        <rFont val="Arial"/>
      </rPr>
      <t>.........to........-........ and from ......-...... to  .......-...... which has /have been counted for increment in the case/of officiating government servant/servants named below  he / they would have officiated in the post / posts but  for his/ thier going on leave(or) leave without pay and in the case of  those holding the post  temporarily or in the  officiating capacity , all kinds of leave other than  leave on average pay during  which they would have continued to officiated in the posts but for thier going on leave , up to a maximum of 4 months of such leave taken at a time .</t>
    </r>
  </si>
  <si>
    <r>
      <t xml:space="preserve">1.Then </t>
    </r>
    <r>
      <rPr>
        <sz val="10"/>
        <rFont val="Arial"/>
        <family val="2"/>
      </rPr>
      <t xml:space="preserve">has insurance at claimed a govt. ever on officiate harne claim should supported to a eclaration from the competent authority than it has satisfied itself that the charactered deficiently of the govt. servent concerned are such that the is fit to the post the bar and col.(5)and (10)to (5) should filled up in red ink. </t>
    </r>
  </si>
  <si>
    <t xml:space="preserve">         Ref :-  1).Service Registers of Teaching Staff.
                    2).Increment Register of Teaching Staff</t>
  </si>
  <si>
    <t>~~~~~~~~~~~~~~~~~oOo~~~~~~~~~~~~~~~~</t>
  </si>
  <si>
    <t>Sl.No.</t>
  </si>
  <si>
    <t>Name of the Teacher, 
Designation &amp; Place of working.</t>
  </si>
  <si>
    <t>Date from 
 Increment is 
Sanctioned</t>
  </si>
  <si>
    <t>Scale
 of pay</t>
  </si>
  <si>
    <t>Present
 Pay</t>
  </si>
  <si>
    <t>Rate of
Increment</t>
  </si>
  <si>
    <t>Future
 Pay</t>
  </si>
  <si>
    <t>Necessary entries have been recorded in the S.R's of the Incumbents</t>
  </si>
  <si>
    <t>Remarks</t>
  </si>
  <si>
    <t>H.M.A</t>
  </si>
  <si>
    <t>ZPPF</t>
  </si>
  <si>
    <t>APGLI</t>
  </si>
  <si>
    <t>GIS</t>
  </si>
  <si>
    <t>P.T.</t>
  </si>
  <si>
    <t>TOTAL
Dedu.</t>
  </si>
  <si>
    <t>Net
Salary.</t>
  </si>
  <si>
    <t>Sl.
No</t>
  </si>
  <si>
    <t>Pay.</t>
  </si>
  <si>
    <t>P.P.</t>
  </si>
  <si>
    <t>HRA</t>
  </si>
  <si>
    <t>CCA</t>
  </si>
  <si>
    <t>GROSS</t>
  </si>
  <si>
    <t>Name  of  the  Teacher, 
Designation  &amp;  Scale of Pay.</t>
  </si>
  <si>
    <t>I.R</t>
  </si>
  <si>
    <t>Non Gov
Dedu.(SWF)</t>
  </si>
  <si>
    <t xml:space="preserve">                                                        Govt. of Andhra Pradesh</t>
  </si>
  <si>
    <t xml:space="preserve">  GOVT.OF ANDHRA PRADESH</t>
  </si>
  <si>
    <t xml:space="preserve">        (APTC FORM-47)</t>
  </si>
  <si>
    <t>( For Treasury Use Only )</t>
  </si>
  <si>
    <t>Pay Bill for the Month &amp; Year</t>
  </si>
  <si>
    <t>Date :</t>
  </si>
  <si>
    <t>D. D. O. Designation</t>
  </si>
  <si>
    <t>Bank Code</t>
  </si>
  <si>
    <t>-</t>
  </si>
  <si>
    <t xml:space="preserve">                                                Permanent </t>
  </si>
  <si>
    <t>Head of Account</t>
  </si>
  <si>
    <t>Deductions</t>
  </si>
  <si>
    <t>Amount</t>
  </si>
  <si>
    <t>Major Head</t>
  </si>
  <si>
    <t>Gen. Education</t>
  </si>
  <si>
    <t>1.GPF / AIS / PF</t>
  </si>
  <si>
    <t>Rs.</t>
  </si>
  <si>
    <t>Sub Major</t>
  </si>
  <si>
    <t>2.APGLI</t>
  </si>
  <si>
    <t>Minor Head</t>
  </si>
  <si>
    <t>3.Group Insurance / AIS</t>
  </si>
  <si>
    <t>Group Sub - Head</t>
  </si>
  <si>
    <t>_____________</t>
  </si>
  <si>
    <t>4.Professional Tax</t>
  </si>
  <si>
    <t>Sub Head</t>
  </si>
  <si>
    <t>Teaching Grants to M.P.</t>
  </si>
  <si>
    <t>5.House Rent</t>
  </si>
  <si>
    <t>Detailed Head</t>
  </si>
  <si>
    <t>SALARIES</t>
  </si>
  <si>
    <t>6.F. Adavance &amp;Apco Advance</t>
  </si>
  <si>
    <t>Non - Plan = N / Plan = P :</t>
  </si>
  <si>
    <t>N</t>
  </si>
  <si>
    <t>Charged = C / Voted = V :</t>
  </si>
  <si>
    <t>V</t>
  </si>
  <si>
    <t>7.Education Advance</t>
  </si>
  <si>
    <t>Service Major Head/Contingency Fund MH</t>
  </si>
  <si>
    <t>8.H.B.A.( P )</t>
  </si>
  <si>
    <t>9.H.B.A.( I )</t>
  </si>
  <si>
    <t>10.Car Advance ( P )</t>
  </si>
  <si>
    <t>Pay</t>
  </si>
  <si>
    <t>11.Car Advance ( I )</t>
  </si>
  <si>
    <t>Allowances</t>
  </si>
  <si>
    <t>12.Motor Cycle Advance ( P )</t>
  </si>
  <si>
    <t>Dearness Allowance</t>
  </si>
  <si>
    <t>13.Motor Cycle Advance ( I )</t>
  </si>
  <si>
    <t>H.R.A.</t>
  </si>
  <si>
    <t>14.Cycle Advance</t>
  </si>
  <si>
    <t>15.Marriage Advance ( P )</t>
  </si>
  <si>
    <t>16.Marriage Advance ( I )</t>
  </si>
  <si>
    <t>17.Income Tax</t>
  </si>
  <si>
    <t>Gross Amount</t>
  </si>
  <si>
    <t>18.Class I V GPF - DTO</t>
  </si>
  <si>
    <t>19.E.W.F.Loan</t>
  </si>
  <si>
    <t>Less Govt Deductions</t>
  </si>
  <si>
    <t>20.Z.P.P.F.-8338 - 104 - 01.</t>
  </si>
  <si>
    <t>21.E.W.F.REC</t>
  </si>
  <si>
    <t>AG Net Amount</t>
  </si>
  <si>
    <t xml:space="preserve">AG Net Amount in words Rupees </t>
  </si>
  <si>
    <t>Total Govt.Deductions</t>
  </si>
  <si>
    <t>Total Non-Govt.Deductions</t>
  </si>
  <si>
    <t xml:space="preserve">                          D.D.O's Signature</t>
  </si>
  <si>
    <t>FOR USE IN TREASURY / PAY &amp; ACCOUNTS OFFICE ONLY</t>
  </si>
  <si>
    <t xml:space="preserve">Pay Rs.                                 ( Rupees   </t>
  </si>
  <si>
    <t>by cash / Cheque / Draft / Account Credit as under and Rs.                         ( Rupees )</t>
  </si>
  <si>
    <t>only  ) by adjustment.</t>
  </si>
  <si>
    <t>by transfer credit to the S.B.Accounts of the employees(As per Annexure - I )</t>
  </si>
  <si>
    <t>By transfer credit to the D.D.O.Account towards non-government deductions.</t>
  </si>
  <si>
    <t>NBST / Bank Seal</t>
  </si>
  <si>
    <t>Treasury Officer / Pay &amp; Accounts Officer.</t>
  </si>
  <si>
    <t>BUDGET PARTICULARS</t>
  </si>
  <si>
    <t>Cumulative Expenditure</t>
  </si>
  <si>
    <t>Balance</t>
  </si>
  <si>
    <t>Drawing Officer</t>
  </si>
  <si>
    <t xml:space="preserve">Please adjust  the amount  Rs. </t>
  </si>
  <si>
    <t>Received Amount</t>
  </si>
  <si>
    <t>Required Certificates</t>
  </si>
  <si>
    <t>Certified that the bill amount has not been claimed, drawn and paid previously.</t>
  </si>
  <si>
    <t>Certified that the pay claimed as per G.O.P.No:213 dated 27.8.05.</t>
  </si>
  <si>
    <t>Certified that the H.R.A.claimed in this bill as per G.O.No.230 dt:15.9.05.</t>
  </si>
  <si>
    <t>Certified that the H.M.A.claimed in this bill as per G.O.No.264.dt:15.10.05.</t>
  </si>
  <si>
    <t>Certified that the C.C.A,I.R,And others claimed in this bill as per govt orders.</t>
  </si>
  <si>
    <t>Certified that the the I.R, claimed in this bill as per G.O.No. 303 Dt: 15-10-08.</t>
  </si>
  <si>
    <t>( For Office of Account General Use only. )</t>
  </si>
  <si>
    <t xml:space="preserve">     GOVT.OF ANDHRA PRADESH</t>
  </si>
  <si>
    <t>PAPER TOKEN</t>
  </si>
  <si>
    <t>Treasury Code :</t>
  </si>
  <si>
    <t>For Treasury Use Only</t>
  </si>
  <si>
    <t>………………………..</t>
  </si>
  <si>
    <t>Bank Branch code   :</t>
  </si>
  <si>
    <t>HEAD OF ACCOUNT :</t>
  </si>
  <si>
    <t>(Major Head)</t>
  </si>
  <si>
    <t>(Sub MH)</t>
  </si>
  <si>
    <t>(Minor H)</t>
  </si>
  <si>
    <t>(Grp SH)</t>
  </si>
  <si>
    <t>(Sub head)</t>
  </si>
  <si>
    <t xml:space="preserve"> (Det.Head)</t>
  </si>
  <si>
    <t>(Sub Det.Head)</t>
  </si>
  <si>
    <t>Non plan =N</t>
  </si>
  <si>
    <t>Charged = C</t>
  </si>
  <si>
    <t>Contingency fund</t>
  </si>
  <si>
    <t>Plan = P</t>
  </si>
  <si>
    <t>Voted = V</t>
  </si>
  <si>
    <t>MH/Service Major Head</t>
  </si>
  <si>
    <t xml:space="preserve">Gross Rs. </t>
  </si>
  <si>
    <t xml:space="preserve">Deduction Rs. </t>
  </si>
  <si>
    <t xml:space="preserve">Net Rs.  </t>
  </si>
  <si>
    <t xml:space="preserve">Net Rs </t>
  </si>
  <si>
    <t>DDO Signature</t>
  </si>
  <si>
    <t>Attested</t>
  </si>
  <si>
    <t>STO Signature</t>
  </si>
  <si>
    <t>DDO SEAL</t>
  </si>
  <si>
    <t>Treasury seal</t>
  </si>
  <si>
    <t>APTC FORM - 101</t>
  </si>
  <si>
    <t>(See subsidiary Rule 2 (w) Under Treasury Rule 15;</t>
  </si>
  <si>
    <t>Govt. Memo No. 38907 / Accounts / 65-5, Dt 21-2-1963)</t>
  </si>
  <si>
    <t>The Treasury officer / Manager,</t>
  </si>
  <si>
    <t>State Bank of India.</t>
  </si>
  <si>
    <t xml:space="preserve">Please Pay Bill No. ……………………… Dated ……………………… For Rs. </t>
  </si>
  <si>
    <t xml:space="preserve"> whose specimen signature  </t>
  </si>
  <si>
    <t>is attested herewith.</t>
  </si>
  <si>
    <t>Signature of the Govt. servant</t>
  </si>
  <si>
    <t>Received of the Govt.</t>
  </si>
  <si>
    <t>Dated :</t>
  </si>
  <si>
    <t>Dated:</t>
  </si>
  <si>
    <t>Signature of theD.D.O.</t>
  </si>
  <si>
    <t>Signature of the Govt.</t>
  </si>
  <si>
    <t>Servant receiving the payment</t>
  </si>
  <si>
    <t>DDO Seal</t>
  </si>
  <si>
    <t>Sl.No</t>
  </si>
  <si>
    <t>Name of the Teacher</t>
  </si>
  <si>
    <t>BOND No.</t>
  </si>
  <si>
    <t>M.Basavarajeswari</t>
  </si>
  <si>
    <t>K.Vijaya Kumari</t>
  </si>
  <si>
    <t>Ch.Venkatasubbaiah</t>
  </si>
  <si>
    <t>M.Sujatha.</t>
  </si>
  <si>
    <t>Naseerunnisa.</t>
  </si>
  <si>
    <t>Shahena Begum</t>
  </si>
  <si>
    <t>Sk.Firoz Jani.</t>
  </si>
  <si>
    <t>R.Sundara Rao.</t>
  </si>
  <si>
    <t>M.Yesobu.</t>
  </si>
  <si>
    <t>D.Aruna Kumari.</t>
  </si>
  <si>
    <t>G.Koteswara Rao.</t>
  </si>
  <si>
    <t>K.Bhavannarayana Rao.</t>
  </si>
  <si>
    <t>B.Venkateswara Rao.</t>
  </si>
  <si>
    <t>G.Kali Das.</t>
  </si>
  <si>
    <t>M.Hanumantha Rao.</t>
  </si>
  <si>
    <t>J.R.Verjeenia.</t>
  </si>
  <si>
    <t>KSV Lakshmi Kumari.</t>
  </si>
  <si>
    <t>G.V.Subba Rao.</t>
  </si>
  <si>
    <t>M.Venkateswara Rao.</t>
  </si>
  <si>
    <t>G.Anjamma.</t>
  </si>
  <si>
    <t>V.Suneetha</t>
  </si>
  <si>
    <t>Y.Moses Rani.</t>
  </si>
  <si>
    <t>KJRM Helen.</t>
  </si>
  <si>
    <t>K.Pal Kumari.</t>
  </si>
  <si>
    <t>TJS Swarupa Rani.</t>
  </si>
  <si>
    <t>Ch.Papa Rao.</t>
  </si>
  <si>
    <t>A.Lakshmi.</t>
  </si>
  <si>
    <t>Ch. Mahalakshmaiah.</t>
  </si>
  <si>
    <t>K.Bharayhi Devi.</t>
  </si>
  <si>
    <t>B.Vijayasree.</t>
  </si>
  <si>
    <t>J.Rani.</t>
  </si>
  <si>
    <t>I.Sujatha.</t>
  </si>
  <si>
    <t>VV. Subba Rao.</t>
  </si>
  <si>
    <t>D.Mahalakshmi</t>
  </si>
  <si>
    <t>D.Venkateswarlu.</t>
  </si>
  <si>
    <t>Sk.Mahammad Easa</t>
  </si>
  <si>
    <t>Shakira Begum.</t>
  </si>
  <si>
    <t>Sk.Muneer.</t>
  </si>
  <si>
    <t>B.Jyothamma.</t>
  </si>
  <si>
    <t>Y.Vijaya Lakshmi</t>
  </si>
  <si>
    <t>V.Padmavathi.</t>
  </si>
  <si>
    <t>L.Rajani Kumari.</t>
  </si>
  <si>
    <t>M.Vasumathi.</t>
  </si>
  <si>
    <t>O.Mallikarjuna Rao.</t>
  </si>
  <si>
    <t>D.Sheela.</t>
  </si>
  <si>
    <t>Ch.Tulasemma.</t>
  </si>
  <si>
    <t>Md.Kalem.</t>
  </si>
  <si>
    <t>Rounak Jahan.</t>
  </si>
  <si>
    <t>Siraj Begam.</t>
  </si>
  <si>
    <t>S.Tandava Krishna.</t>
  </si>
  <si>
    <t>P.Venkata Rao</t>
  </si>
  <si>
    <t>M.Ramu.</t>
  </si>
  <si>
    <t>BVS. Ratna Kumari.</t>
  </si>
  <si>
    <t>KV Ramana Kumari.</t>
  </si>
  <si>
    <t>S.Nancharaiah.</t>
  </si>
  <si>
    <t>BVS.Narayana</t>
  </si>
  <si>
    <t>P.Issac Sadhu</t>
  </si>
  <si>
    <t>T.Renuka Devi.</t>
  </si>
  <si>
    <t>P.Krishna Kumari.</t>
  </si>
  <si>
    <t>SVL .Narayana.</t>
  </si>
  <si>
    <t>T.Vijaya Kumari.</t>
  </si>
  <si>
    <t>D.Vasantha Lakshmi.</t>
  </si>
  <si>
    <t>K.Kamakshi.</t>
  </si>
  <si>
    <t>Ch.Nirmala Devi.</t>
  </si>
  <si>
    <t>Sk.Basheed.</t>
  </si>
  <si>
    <t xml:space="preserve"> V.Nalini.</t>
  </si>
  <si>
    <t>S.Janardan Prasad.</t>
  </si>
  <si>
    <t>B.Keseva Rao.</t>
  </si>
  <si>
    <t>T.Hemalatha.</t>
  </si>
  <si>
    <t>N.Madusudana Rao.</t>
  </si>
  <si>
    <t>K.Gayethri Devi.</t>
  </si>
  <si>
    <t>D.Ch.Srinivas.</t>
  </si>
  <si>
    <t>M.Umamaheswari.</t>
  </si>
  <si>
    <t>Y.Sambasiva Rao.</t>
  </si>
  <si>
    <t>S.Saraswathi Devi.</t>
  </si>
  <si>
    <t>N.Sathyavathi.</t>
  </si>
  <si>
    <t>R.Padmavathi.</t>
  </si>
  <si>
    <t>G.Stanka Babu.</t>
  </si>
  <si>
    <t>K.Santha Kumari.</t>
  </si>
  <si>
    <t>PSL Satya Vani.</t>
  </si>
  <si>
    <t>D.Rajya Lakshmi.</t>
  </si>
  <si>
    <t>A.Ram Bai.</t>
  </si>
  <si>
    <t>Md.Asif Ali.</t>
  </si>
  <si>
    <t>A.Somashekara Babu.</t>
  </si>
  <si>
    <t>R.Vara Lakshmi Devi.</t>
  </si>
  <si>
    <t>Y.Sudhakar.</t>
  </si>
  <si>
    <t>R.Aparna.</t>
  </si>
  <si>
    <t>T.Sailaja.</t>
  </si>
  <si>
    <t>M.Ludhia.</t>
  </si>
  <si>
    <t>K.Siva Priya.</t>
  </si>
  <si>
    <t>T.Udaya Lakshmi.</t>
  </si>
  <si>
    <t>A.Stanka Kumari.</t>
  </si>
  <si>
    <t>M.RenukaLakshmi Devi.</t>
  </si>
  <si>
    <t>D.Venkata Ramana.</t>
  </si>
  <si>
    <t>KVV.Lakshmi.</t>
  </si>
  <si>
    <t>Ch.Prakasa Rao.</t>
  </si>
  <si>
    <t>DL.Swarupa Rani.</t>
  </si>
  <si>
    <t>Y.Ajith Kumar.</t>
  </si>
  <si>
    <t>P.Vinaya Kumari.</t>
  </si>
  <si>
    <t>Mehare Afja Khanam.</t>
  </si>
  <si>
    <t>Bibi Zainab.</t>
  </si>
  <si>
    <t>K.Vijaya Lakshmi.</t>
  </si>
  <si>
    <t>KLN.Prasad.</t>
  </si>
  <si>
    <t>M.Vasantha Kumari.</t>
  </si>
  <si>
    <t>P.Venkata Ratnam.</t>
  </si>
  <si>
    <t>Ch.Singara Konda.</t>
  </si>
  <si>
    <t>Sk.Karimulla.</t>
  </si>
  <si>
    <t>N.Srinivas.</t>
  </si>
  <si>
    <t>N.Stella Mary.</t>
  </si>
  <si>
    <t>Ch.V.Raghavamma.</t>
  </si>
  <si>
    <t>T.Aruna Kumari.</t>
  </si>
  <si>
    <t>MVS.Lakshmi Kumari.</t>
  </si>
  <si>
    <t>G.Raja ani.</t>
  </si>
  <si>
    <t>B.Jayasree.</t>
  </si>
  <si>
    <t>K.Shoba Rani.</t>
  </si>
  <si>
    <t>M.Subhasini.</t>
  </si>
  <si>
    <t>M.Sri Lakshmi.</t>
  </si>
  <si>
    <t>P.Balaji.</t>
  </si>
  <si>
    <t>D.Veeraiah</t>
  </si>
  <si>
    <t>K.Jhansi Rani.</t>
  </si>
  <si>
    <t>P.Prabhu Das.</t>
  </si>
  <si>
    <t>M.Sriramurthy.</t>
  </si>
  <si>
    <t>B.Srujana.</t>
  </si>
  <si>
    <t>G.Bala Raju..</t>
  </si>
  <si>
    <t>Code No</t>
  </si>
  <si>
    <t>P.TAX</t>
  </si>
  <si>
    <t xml:space="preserve">TOTAL </t>
  </si>
  <si>
    <t>D.V.Anandaveelu</t>
  </si>
  <si>
    <t>A.Sadguna Devi</t>
  </si>
  <si>
    <t>Paage Total</t>
  </si>
  <si>
    <t>B . F .</t>
  </si>
  <si>
    <t>M.Mala Kondaiah.</t>
  </si>
  <si>
    <t>V.Indira Devi.</t>
  </si>
  <si>
    <t>Ch.Basavaparipurna Devi</t>
  </si>
  <si>
    <t>YB.Rajendra Prasad.</t>
  </si>
  <si>
    <t>P.Adeiah.</t>
  </si>
  <si>
    <t>N.Ranga Mani.</t>
  </si>
  <si>
    <t>Grand Total</t>
  </si>
  <si>
    <t>Amount to be Adjust</t>
  </si>
  <si>
    <r>
      <t xml:space="preserve">G I S </t>
    </r>
    <r>
      <rPr>
        <sz val="12"/>
        <rFont val="Arial"/>
        <family val="2"/>
      </rPr>
      <t>Schedule  for the Month of  JULY  -  2007.  of Teaching Staff Chebrole Mandal.</t>
    </r>
  </si>
  <si>
    <t>SUBSCRIPTION</t>
  </si>
  <si>
    <t>Loan</t>
  </si>
  <si>
    <t>Instalment</t>
  </si>
  <si>
    <t>Total Rs.</t>
  </si>
  <si>
    <t>PHA</t>
  </si>
  <si>
    <t>TOTAL</t>
  </si>
  <si>
    <t>Pay scale</t>
  </si>
  <si>
    <t>APGLI NO</t>
  </si>
  <si>
    <t>ID No</t>
  </si>
  <si>
    <t>ZPPF NO</t>
  </si>
  <si>
    <t>F.P</t>
  </si>
  <si>
    <t>D.A</t>
  </si>
  <si>
    <t>amoluments</t>
  </si>
  <si>
    <t>F.A</t>
  </si>
  <si>
    <t>NAME OF THE TEACHER</t>
  </si>
  <si>
    <t xml:space="preserve">A/C NO </t>
  </si>
  <si>
    <t>BRANCH</t>
  </si>
  <si>
    <t>7200-16925</t>
  </si>
  <si>
    <t>ID NO</t>
  </si>
  <si>
    <t>E.W.F</t>
  </si>
  <si>
    <r>
      <t xml:space="preserve">to Sri. </t>
    </r>
    <r>
      <rPr>
        <b/>
        <u/>
        <sz val="10"/>
        <rFont val="Arial"/>
        <family val="2"/>
      </rPr>
      <t/>
    </r>
  </si>
  <si>
    <t>ANNEXURE - II</t>
  </si>
  <si>
    <t>(Notified Lind Bank Report.)</t>
  </si>
  <si>
    <t>S.No</t>
  </si>
  <si>
    <t>Name of the N.L.B.</t>
  </si>
  <si>
    <t>Purpose</t>
  </si>
  <si>
    <t>Amount to be Credited</t>
  </si>
  <si>
    <t>Total</t>
  </si>
  <si>
    <t>Signature of D.D.O.</t>
  </si>
  <si>
    <t>Signature of T.O.</t>
  </si>
  <si>
    <t>(With Seal)</t>
  </si>
  <si>
    <t>Trans ID : 0608</t>
  </si>
  <si>
    <t>APTC No.49</t>
  </si>
  <si>
    <t>(See Subsidary Rule 16 under Treasury Rules 16)</t>
  </si>
  <si>
    <t>L.F.Form No. 51</t>
  </si>
  <si>
    <t>M.F.Form No. 58</t>
  </si>
  <si>
    <t xml:space="preserve">S.no </t>
  </si>
  <si>
    <t xml:space="preserve">Name </t>
  </si>
  <si>
    <t>Appointment</t>
  </si>
  <si>
    <t>whether substantive
 (or) officiating</t>
  </si>
  <si>
    <t xml:space="preserve">Date from which
 present pay is drawn </t>
  </si>
  <si>
    <t xml:space="preserve">suspension for 
misconduct </t>
  </si>
  <si>
    <t xml:space="preserve">Leave taken without pay and in the case of these holding the post temporarily or officiating capacity all kinds of leave other than leave on the  average pay during which they would have cotinued to officiate in the posts  but for their going on leave up to a maximum  of leaves taken at the time </t>
  </si>
  <si>
    <t xml:space="preserve">Date from which increment may be given </t>
  </si>
  <si>
    <t xml:space="preserve">scale to pay </t>
  </si>
  <si>
    <t>Present pay</t>
  </si>
  <si>
    <t>Amount of increment</t>
  </si>
  <si>
    <t>Future  pay</t>
  </si>
  <si>
    <t xml:space="preserve">from </t>
  </si>
  <si>
    <t xml:space="preserve">to </t>
  </si>
  <si>
    <t>officiating</t>
  </si>
  <si>
    <t>2. The term leave on average pay upto a maximum of four months whethar accuring in this from includes earned leave upto a maximum of 120 days or 60 days 30 days as the case may be so for as govt. servants governerde by the Andhra Pradesh leave rules1.33are concerned</t>
  </si>
  <si>
    <t>3. Certified that the govt servent has passed all the tests completed training and aquired the qualification for earning the increament.</t>
  </si>
  <si>
    <t>4. Certificates prescribed under govt. Memo no.104215 A/1620 Pen 11/76-aDt.10-01-77.</t>
  </si>
  <si>
    <t>5. A) certified the sri/smt/kum …………………-…………………Whose basic /pay is…………-…………..has already insured under policy no………-……….of   the Directorate of insurance a govt .of A.P its regional office  Kurnool,and monthly premium of  Rs………-………is being deducted from his/her  salary in accordance with the rules of compulsory insurance scheme applicable to A.P.State Govt. employees.</t>
  </si>
  <si>
    <t>b)And or has proposed for insurance on his /her life and a sum of Rs ………-…………. To words paid into the …………-………..state bank of india ……………-………….. by chalan no……………-………….. of  ………-…..towards compulsory insurance secheme applicable to govt. employees as for G.O.M.S no 357 Fin&amp;Planing Pen-Dept. Dt. 3-8-78.</t>
  </si>
  <si>
    <t xml:space="preserve">c) certified that the age of Sri/Smt/ Kum  ………………-…………………….. Has exceed  45 years and hence he/she cannot insure the life with govt. insurance dept. </t>
  </si>
  <si>
    <t xml:space="preserve">         Sub :- Edn-Ele.Education-Mandal Parishad-Tadikonda.Sanction of Periodical 
                    Increments to certain Teachers - Orders Issued.</t>
  </si>
  <si>
    <t xml:space="preserve">                  The Periodical increments to the Teachers of Tadikonda Mandal are here
 by Sanctioned as shown against their names as detailed here under.</t>
  </si>
  <si>
    <t>INSTALMENT</t>
  </si>
  <si>
    <t>Bill NO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</si>
  <si>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</si>
  <si>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</si>
  <si>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</si>
  <si>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</si>
  <si>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</si>
  <si>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</si>
  <si>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</si>
  <si>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</si>
  <si>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</si>
  <si>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</si>
  <si>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</si>
  <si>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</si>
  <si>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</si>
  <si>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</si>
  <si>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</si>
  <si>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</si>
  <si>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</si>
  <si>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</si>
  <si>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</si>
  <si>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</si>
  <si>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</si>
  <si>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</si>
  <si>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</si>
  <si>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</si>
  <si>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</si>
  <si>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</si>
  <si>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</si>
  <si>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</si>
  <si>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</si>
  <si>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</si>
  <si>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</si>
  <si>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</si>
  <si>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</si>
  <si>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</si>
  <si>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</si>
  <si>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</si>
  <si>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</si>
  <si>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</si>
  <si>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</si>
  <si>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</si>
  <si>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</si>
  <si>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</si>
  <si>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</si>
  <si>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</si>
  <si>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</si>
  <si>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</si>
  <si>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</si>
  <si>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</si>
  <si>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</si>
  <si>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</si>
  <si>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</si>
  <si>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</si>
  <si>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</si>
  <si>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</si>
  <si>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</si>
  <si>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</si>
  <si>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</si>
  <si>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</si>
  <si>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</si>
  <si>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</si>
  <si>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</si>
  <si>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</si>
  <si>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</si>
  <si>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</si>
  <si>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</si>
  <si>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</si>
  <si>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</si>
  <si>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</si>
  <si>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</si>
  <si>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</si>
  <si>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</si>
  <si>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</si>
  <si>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</si>
  <si>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</si>
  <si>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</si>
  <si>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</si>
  <si>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</si>
  <si>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</si>
  <si>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</si>
  <si>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</si>
  <si>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</si>
  <si>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</si>
  <si>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</si>
  <si>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</si>
  <si>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</si>
  <si>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</si>
  <si>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</si>
  <si>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</si>
  <si>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</si>
  <si>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</si>
  <si>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</si>
  <si>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</si>
  <si>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</si>
  <si>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</si>
  <si>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</si>
  <si>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</si>
  <si>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</si>
  <si>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</si>
  <si>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</si>
  <si>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Join in My free SMS Group</t>
  </si>
  <si>
    <t>This Sheet is Prepared By RAMESH KOORA, Karimnagar</t>
  </si>
  <si>
    <t>Send a Messege  As</t>
  </si>
  <si>
    <t>Further any problems Please Contact on 9948841000</t>
  </si>
  <si>
    <t>JOIN RAMKO</t>
  </si>
  <si>
    <t>visit always for latest events     www.rameshkoora.8m.com</t>
  </si>
  <si>
    <t>mail to   ramesh.koora@gmail.com</t>
  </si>
  <si>
    <t>Number</t>
  </si>
  <si>
    <t>Rupees in Words Conversion</t>
  </si>
  <si>
    <r>
      <t>and send it to</t>
    </r>
    <r>
      <rPr>
        <b/>
        <sz val="10"/>
        <rFont val="Arial"/>
        <family val="2"/>
      </rPr>
      <t xml:space="preserve">     </t>
    </r>
    <r>
      <rPr>
        <b/>
        <sz val="12"/>
        <color indexed="10"/>
        <rFont val="Arial"/>
        <family val="2"/>
      </rPr>
      <t>567678</t>
    </r>
  </si>
  <si>
    <t xml:space="preserve">                                                                                                                                                           in to the accounts of the teachers 
as per the annexure .</t>
  </si>
  <si>
    <t>Certified that the D.A.claimed in this bill as per G.O.No:104 Fin dt:31.03.2009</t>
  </si>
  <si>
    <t>Specimen signature of     1)</t>
  </si>
  <si>
    <t>Messenger                      2)</t>
  </si>
  <si>
    <t xml:space="preserve">200  -200   Year Budget Allotment </t>
  </si>
  <si>
    <t>Month</t>
  </si>
  <si>
    <t>Name of Teacher</t>
  </si>
  <si>
    <t>Designation</t>
  </si>
  <si>
    <t>Pay Scale</t>
  </si>
  <si>
    <t>PF.LOAN</t>
  </si>
  <si>
    <t>APGLI. LOAN</t>
  </si>
  <si>
    <t>I.T</t>
  </si>
  <si>
    <t>22.CPS</t>
  </si>
  <si>
    <t>CPS</t>
  </si>
  <si>
    <t>AG.Net.Salary</t>
  </si>
  <si>
    <t>Messenger Name :</t>
  </si>
  <si>
    <t>HEAD MASTER</t>
  </si>
  <si>
    <t>SEC EDUCATION</t>
  </si>
  <si>
    <t>ALB FOR SEC EDN</t>
  </si>
  <si>
    <t>Z</t>
  </si>
  <si>
    <t>P</t>
  </si>
  <si>
    <t>A.Jyothi</t>
  </si>
  <si>
    <t>PROCEEDINGS OF HEADMASTER,ZPHS SANDEPUDI</t>
  </si>
  <si>
    <t>Present Srimathi G.Vijayabharathi,B.Sc,B.Ed</t>
  </si>
  <si>
    <t xml:space="preserve"> L.DIS NO  ..03/2009                 09</t>
  </si>
  <si>
    <t xml:space="preserve">         Date :   09-06 - 2009.</t>
  </si>
  <si>
    <t xml:space="preserve"> S.A(H)</t>
  </si>
  <si>
    <t xml:space="preserve">HEADMASTER  </t>
  </si>
  <si>
    <t xml:space="preserve"> COPY TO   1.THE STO. CH.    PET  ALONG WITH PAY BILL  2.TO THE PARTY                                                                                                     </t>
  </si>
  <si>
    <t>ZPHS</t>
  </si>
  <si>
    <t>,SANDEPUDI</t>
  </si>
  <si>
    <t>S.A(H)</t>
  </si>
  <si>
    <t>HM</t>
  </si>
  <si>
    <t>7385-17475</t>
  </si>
  <si>
    <t>SA SS</t>
  </si>
  <si>
    <t>SA .BS</t>
  </si>
  <si>
    <t>M.SRINIVASU</t>
  </si>
  <si>
    <t>JUNIOR ASST</t>
  </si>
  <si>
    <t>TRANS ID NO;</t>
  </si>
  <si>
    <t>P.P</t>
  </si>
  <si>
    <t>ZPPF Loan</t>
  </si>
  <si>
    <t>APGLI Loan</t>
  </si>
  <si>
    <t>FA</t>
  </si>
  <si>
    <t>EWF/SWF</t>
  </si>
  <si>
    <t>NON GOVT DED</t>
  </si>
  <si>
    <t xml:space="preserve">TEACHERS SALARY FOR THE MONTH OF </t>
  </si>
  <si>
    <t>DDO</t>
  </si>
  <si>
    <t xml:space="preserve">District : </t>
  </si>
  <si>
    <t>D.D. Office Name :</t>
  </si>
  <si>
    <t>D. D. O. Code:</t>
  </si>
  <si>
    <t>Treasury / P. A. O. Code:</t>
  </si>
  <si>
    <t>Pay Bill for the Month &amp; Year:</t>
  </si>
  <si>
    <t>TAN No:</t>
  </si>
  <si>
    <t>0608</t>
  </si>
  <si>
    <t>GUNTUR</t>
  </si>
  <si>
    <t xml:space="preserve">Treasury Name :    </t>
  </si>
  <si>
    <t>DDO PH NO:</t>
  </si>
  <si>
    <t>D. D. O. Designation:</t>
  </si>
  <si>
    <t>BANK NAME :</t>
  </si>
  <si>
    <t>OFFICE OF DDO  :</t>
  </si>
  <si>
    <t xml:space="preserve">TBR NO :   </t>
  </si>
  <si>
    <t xml:space="preserve">Name             : </t>
  </si>
  <si>
    <r>
      <t xml:space="preserve">This Software is prepared by </t>
    </r>
    <r>
      <rPr>
        <b/>
        <sz val="12"/>
        <color indexed="57"/>
        <rFont val="Arial"/>
        <family val="2"/>
      </rPr>
      <t>T.Panakala Reddy</t>
    </r>
    <r>
      <rPr>
        <b/>
        <sz val="10"/>
        <color indexed="10"/>
        <rFont val="Arial"/>
        <family val="2"/>
      </rPr>
      <t xml:space="preserve"> PRTU</t>
    </r>
    <r>
      <rPr>
        <sz val="10"/>
        <rFont val="Arial"/>
      </rPr>
      <t xml:space="preserve"> Genaral Secretary        Tadikonda mandal Ph:9393632288</t>
    </r>
  </si>
  <si>
    <t>PAYABLEAT SUB TREASURY:</t>
  </si>
  <si>
    <t xml:space="preserve"> Teaching staff of </t>
  </si>
  <si>
    <t xml:space="preserve"> Teaching staff of  ZPHS</t>
  </si>
  <si>
    <t>Name of the NPB:</t>
  </si>
  <si>
    <t>DA</t>
  </si>
  <si>
    <t>IR</t>
  </si>
  <si>
    <t xml:space="preserve">Do not delete any columns or rows </t>
  </si>
  <si>
    <t xml:space="preserve">Do not add any columns or rows </t>
  </si>
  <si>
    <t>changes only in data1 &amp; data2</t>
  </si>
  <si>
    <r>
      <t>Please first fill</t>
    </r>
    <r>
      <rPr>
        <b/>
        <sz val="14"/>
        <color indexed="10"/>
        <rFont val="Arial"/>
        <family val="2"/>
      </rPr>
      <t xml:space="preserve"> </t>
    </r>
    <r>
      <rPr>
        <b/>
        <sz val="14"/>
        <color indexed="61"/>
        <rFont val="Arial"/>
        <family val="2"/>
      </rPr>
      <t>Data1</t>
    </r>
    <r>
      <rPr>
        <b/>
        <sz val="12"/>
        <color indexed="10"/>
        <rFont val="Arial"/>
        <family val="2"/>
      </rPr>
      <t xml:space="preserve"> all columns.it goes automatically in </t>
    </r>
    <r>
      <rPr>
        <b/>
        <sz val="12"/>
        <color indexed="61"/>
        <rFont val="Arial"/>
        <family val="2"/>
      </rPr>
      <t>salary bill&amp; Schedules</t>
    </r>
  </si>
  <si>
    <r>
      <t xml:space="preserve">then fill </t>
    </r>
    <r>
      <rPr>
        <b/>
        <sz val="14"/>
        <color indexed="61"/>
        <rFont val="Arial"/>
        <family val="2"/>
      </rPr>
      <t>Data 2</t>
    </r>
    <r>
      <rPr>
        <b/>
        <sz val="12"/>
        <color indexed="14"/>
        <rFont val="Arial"/>
        <family val="2"/>
      </rPr>
      <t xml:space="preserve"> </t>
    </r>
    <r>
      <rPr>
        <b/>
        <sz val="12"/>
        <color indexed="10"/>
        <rFont val="Arial"/>
        <family val="2"/>
      </rPr>
      <t xml:space="preserve">all columns ,it goes automatically in </t>
    </r>
    <r>
      <rPr>
        <b/>
        <sz val="12"/>
        <color indexed="61"/>
        <rFont val="Arial"/>
        <family val="2"/>
      </rPr>
      <t xml:space="preserve">form-47 </t>
    </r>
  </si>
  <si>
    <t>A.Subba rao</t>
  </si>
  <si>
    <t>9285-21550</t>
  </si>
  <si>
    <t>L-2200898 A,</t>
  </si>
  <si>
    <t>T.Seetarami Reddy</t>
  </si>
  <si>
    <t>S.A Maths</t>
  </si>
  <si>
    <t>L-2207242 A, B</t>
  </si>
  <si>
    <t>P.Sambasiva Raju</t>
  </si>
  <si>
    <t>L-2206503 A,B</t>
  </si>
  <si>
    <t>L.Bhadraiah</t>
  </si>
  <si>
    <t>SA PS</t>
  </si>
  <si>
    <t>L-2200991 A</t>
  </si>
  <si>
    <t>SK.Shameem</t>
  </si>
  <si>
    <t>L-2211738A</t>
  </si>
  <si>
    <t>B.Vanaja Kumari</t>
  </si>
  <si>
    <t>L-2207010A</t>
  </si>
  <si>
    <t>S.K.Akbar</t>
  </si>
  <si>
    <t>SA BS</t>
  </si>
  <si>
    <t>L-2201135A</t>
  </si>
  <si>
    <t>Ch.S.Prasanthi Kumari</t>
  </si>
  <si>
    <t>L-2209111A</t>
  </si>
  <si>
    <t>S.Mary Heneela</t>
  </si>
  <si>
    <t>L-2211795A</t>
  </si>
  <si>
    <t>T.Padmavathi</t>
  </si>
  <si>
    <t>SA Eng</t>
  </si>
  <si>
    <t>L-2203749A,B</t>
  </si>
  <si>
    <t>K.Steeven Babu</t>
  </si>
  <si>
    <t>L-2205072A,B</t>
  </si>
  <si>
    <t>N.Haragopal</t>
  </si>
  <si>
    <t>SA Hindi</t>
  </si>
  <si>
    <t>L-2204391A,B</t>
  </si>
  <si>
    <t>J.Aruna Kumari</t>
  </si>
  <si>
    <t>SA Tel</t>
  </si>
  <si>
    <t>P.Radha Rani</t>
  </si>
  <si>
    <t>LP Tel</t>
  </si>
  <si>
    <t>5470-12385</t>
  </si>
  <si>
    <t>L-2209718A</t>
  </si>
  <si>
    <t>R.L.Marianna</t>
  </si>
  <si>
    <t>PET</t>
  </si>
  <si>
    <t>5750-13030</t>
  </si>
  <si>
    <t>L-2204183A,B</t>
  </si>
  <si>
    <t>vacant</t>
  </si>
  <si>
    <t>Craft</t>
  </si>
  <si>
    <t>SEPTEMBER-2009</t>
  </si>
  <si>
    <t>06080308006</t>
  </si>
  <si>
    <t>ZPHS,RAVELA</t>
  </si>
  <si>
    <t>SBI,MANGALAGIRI</t>
  </si>
  <si>
    <t>12/2009-10</t>
  </si>
  <si>
    <t>MANGALAGIRI</t>
  </si>
  <si>
    <t>HYDZ 00921E</t>
  </si>
  <si>
    <t>D.D.O</t>
  </si>
  <si>
    <t>SEPTEMBER2009</t>
  </si>
  <si>
    <t>just print sheets(USE LEGAL SIZE SHEETS ONLY)</t>
  </si>
  <si>
    <t>Schedule of Festival Advance for the month of</t>
  </si>
  <si>
    <t>enter C.M Relief fund in EWF Column ,then in EWF schedule change heading</t>
  </si>
  <si>
    <t>Leave without  payor it leaves officiating &amp; leave</t>
  </si>
  <si>
    <t xml:space="preserve">                1)Certified that every Government servant/s named below has / have been either (1) the  incumbant of the  appointment indicated against his name for a period of not less than--------years since the date in column (5) or (if he has been suspended for mosconduct) column(   ) after deducting periods shown  in columns(8) &amp; (9) that the increment has not been with help as penalty during that peiod,or (2) the incumbant is enttitled to the Increment (1) shown in the explanatory memorandum attached.</t>
  </si>
  <si>
    <t>Ssignature</t>
  </si>
  <si>
    <t xml:space="preserve">Date from whichpresent pay is drawn
</t>
  </si>
  <si>
    <t xml:space="preserve">suspension for  mis conduct
</t>
  </si>
  <si>
    <t xml:space="preserve">E.SATYANARAYANA </t>
  </si>
  <si>
    <t>GHM</t>
  </si>
  <si>
    <t>01.07.2009</t>
  </si>
  <si>
    <t>01.07.2010</t>
  </si>
  <si>
    <t>18030-43630</t>
  </si>
  <si>
    <t>Extract:from the conduct relating to the work and conduct of these officers during the periods concerned &amp; the records noted below are submitted .                              Designation</t>
  </si>
  <si>
    <t>The grtant of the increments to column (12) to Nos__________is sanctioned</t>
  </si>
  <si>
    <t>Note:Explanatory memorandum in respect  if Nos ___________is attached</t>
  </si>
  <si>
    <t>These extracts should be sent to th Audit Officer</t>
  </si>
  <si>
    <r>
      <t>Periodical Increment Certificate of the _______________________________________</t>
    </r>
    <r>
      <rPr>
        <b/>
        <sz val="14"/>
        <rFont val="Arial"/>
        <family val="2"/>
      </rPr>
      <t xml:space="preserve"> Establishment</t>
    </r>
  </si>
</sst>
</file>

<file path=xl/styles.xml><?xml version="1.0" encoding="utf-8"?>
<styleSheet xmlns="http://schemas.openxmlformats.org/spreadsheetml/2006/main">
  <numFmts count="2">
    <numFmt numFmtId="164" formatCode="0.000%"/>
    <numFmt numFmtId="165" formatCode="0.0%"/>
  </numFmts>
  <fonts count="54">
    <font>
      <sz val="10"/>
      <name val="Arial"/>
    </font>
    <font>
      <sz val="10"/>
      <name val="Arial"/>
    </font>
    <font>
      <b/>
      <sz val="10"/>
      <name val="Arial"/>
      <family val="2"/>
    </font>
    <font>
      <b/>
      <i/>
      <sz val="12"/>
      <name val="Arial"/>
      <family val="2"/>
    </font>
    <font>
      <b/>
      <sz val="12"/>
      <name val="Arial"/>
      <family val="2"/>
    </font>
    <font>
      <b/>
      <sz val="11"/>
      <name val="Arial"/>
      <family val="2"/>
    </font>
    <font>
      <sz val="8"/>
      <name val="Arial"/>
    </font>
    <font>
      <b/>
      <sz val="16"/>
      <name val="Arial"/>
      <family val="2"/>
    </font>
    <font>
      <sz val="14"/>
      <name val="Arial"/>
      <family val="2"/>
    </font>
    <font>
      <b/>
      <sz val="14"/>
      <name val="Arial"/>
      <family val="2"/>
    </font>
    <font>
      <sz val="10"/>
      <name val="Arial"/>
      <family val="2"/>
    </font>
    <font>
      <sz val="11"/>
      <name val="Arial"/>
    </font>
    <font>
      <b/>
      <u/>
      <sz val="10"/>
      <name val="Arial"/>
      <family val="2"/>
    </font>
    <font>
      <sz val="12"/>
      <name val="Arial"/>
      <family val="2"/>
    </font>
    <font>
      <b/>
      <u/>
      <sz val="12"/>
      <name val="Arial"/>
      <family val="2"/>
    </font>
    <font>
      <b/>
      <u/>
      <sz val="14"/>
      <name val="Arial"/>
      <family val="2"/>
    </font>
    <font>
      <sz val="11"/>
      <name val="Arial"/>
      <family val="2"/>
    </font>
    <font>
      <sz val="14"/>
      <name val="Monotype Corsiva"/>
      <family val="4"/>
    </font>
    <font>
      <b/>
      <sz val="8"/>
      <name val="Arial"/>
      <family val="2"/>
    </font>
    <font>
      <sz val="10"/>
      <name val="Book Antiqua"/>
      <family val="1"/>
    </font>
    <font>
      <b/>
      <sz val="11"/>
      <name val="Book Antiqua"/>
      <family val="1"/>
    </font>
    <font>
      <sz val="14"/>
      <name val="Book Antiqua"/>
      <family val="1"/>
    </font>
    <font>
      <sz val="10"/>
      <color indexed="8"/>
      <name val="Book Antiqua"/>
      <family val="1"/>
    </font>
    <font>
      <sz val="10"/>
      <color indexed="8"/>
      <name val="Arial"/>
      <family val="2"/>
    </font>
    <font>
      <b/>
      <sz val="18"/>
      <name val="Arial"/>
      <family val="2"/>
    </font>
    <font>
      <sz val="14"/>
      <color indexed="8"/>
      <name val="Arial"/>
      <family val="2"/>
    </font>
    <font>
      <b/>
      <sz val="10"/>
      <name val="Arial"/>
    </font>
    <font>
      <b/>
      <sz val="9"/>
      <name val="Arial"/>
      <family val="2"/>
    </font>
    <font>
      <u/>
      <sz val="10"/>
      <name val="Arial"/>
      <family val="2"/>
    </font>
    <font>
      <b/>
      <sz val="20"/>
      <name val="Arial"/>
      <family val="2"/>
    </font>
    <font>
      <sz val="9"/>
      <name val="Arial"/>
      <family val="2"/>
    </font>
    <font>
      <b/>
      <sz val="16"/>
      <name val="Bookman Old Style"/>
      <family val="1"/>
    </font>
    <font>
      <b/>
      <sz val="12"/>
      <name val="Bookman Old Style"/>
      <family val="1"/>
    </font>
    <font>
      <b/>
      <sz val="14"/>
      <name val="Bookman Old Style"/>
      <family val="1"/>
    </font>
    <font>
      <b/>
      <sz val="14"/>
      <color indexed="8"/>
      <name val="Arial"/>
      <family val="2"/>
    </font>
    <font>
      <sz val="10"/>
      <name val="Arial"/>
    </font>
    <font>
      <b/>
      <u/>
      <sz val="11"/>
      <color indexed="14"/>
      <name val="Arial"/>
      <family val="2"/>
    </font>
    <font>
      <b/>
      <sz val="12"/>
      <color indexed="12"/>
      <name val="Arial"/>
      <family val="2"/>
    </font>
    <font>
      <b/>
      <sz val="10"/>
      <color indexed="12"/>
      <name val="Arial"/>
      <family val="2"/>
    </font>
    <font>
      <b/>
      <sz val="12"/>
      <color indexed="10"/>
      <name val="Arial"/>
      <family val="2"/>
    </font>
    <font>
      <b/>
      <sz val="12"/>
      <name val="Arial"/>
    </font>
    <font>
      <b/>
      <sz val="11"/>
      <color indexed="10"/>
      <name val="Arial"/>
      <family val="2"/>
    </font>
    <font>
      <b/>
      <sz val="14"/>
      <color indexed="10"/>
      <name val="Arial"/>
      <family val="2"/>
    </font>
    <font>
      <sz val="10"/>
      <color indexed="16"/>
      <name val="Arial"/>
    </font>
    <font>
      <sz val="14"/>
      <color indexed="8"/>
      <name val="Book Antiqua"/>
      <family val="1"/>
    </font>
    <font>
      <b/>
      <sz val="10"/>
      <color indexed="10"/>
      <name val="Arial"/>
      <family val="2"/>
    </font>
    <font>
      <b/>
      <sz val="12"/>
      <color indexed="57"/>
      <name val="Arial"/>
      <family val="2"/>
    </font>
    <font>
      <b/>
      <i/>
      <sz val="14"/>
      <name val="Arial"/>
      <family val="2"/>
    </font>
    <font>
      <b/>
      <sz val="16"/>
      <color indexed="8"/>
      <name val="Arial"/>
      <family val="2"/>
    </font>
    <font>
      <sz val="10"/>
      <color indexed="8"/>
      <name val="Arial"/>
    </font>
    <font>
      <sz val="10"/>
      <name val="Arial"/>
    </font>
    <font>
      <b/>
      <sz val="14"/>
      <color indexed="61"/>
      <name val="Arial"/>
      <family val="2"/>
    </font>
    <font>
      <b/>
      <sz val="12"/>
      <color indexed="61"/>
      <name val="Arial"/>
      <family val="2"/>
    </font>
    <font>
      <b/>
      <sz val="12"/>
      <color indexed="14"/>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10"/>
      </left>
      <right style="double">
        <color indexed="10"/>
      </right>
      <top style="double">
        <color indexed="10"/>
      </top>
      <bottom style="double">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s>
  <cellStyleXfs count="2">
    <xf numFmtId="0" fontId="0" fillId="0" borderId="0"/>
    <xf numFmtId="9" fontId="1" fillId="0" borderId="0" applyFont="0" applyFill="0" applyBorder="0" applyAlignment="0" applyProtection="0"/>
  </cellStyleXfs>
  <cellXfs count="406">
    <xf numFmtId="0" fontId="0" fillId="0" borderId="0" xfId="0"/>
    <xf numFmtId="0" fontId="2" fillId="0" borderId="1" xfId="0" applyFont="1" applyBorder="1" applyAlignment="1">
      <alignment horizontal="center"/>
    </xf>
    <xf numFmtId="0" fontId="5" fillId="0" borderId="1" xfId="0" applyFont="1" applyBorder="1" applyAlignment="1">
      <alignment horizontal="center"/>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9" fillId="0" borderId="0" xfId="0" applyFont="1"/>
    <xf numFmtId="0" fontId="2" fillId="0" borderId="2" xfId="0" applyFont="1" applyBorder="1" applyAlignment="1"/>
    <xf numFmtId="0" fontId="2" fillId="0" borderId="3" xfId="0" applyFont="1" applyBorder="1" applyAlignment="1"/>
    <xf numFmtId="0" fontId="2" fillId="0" borderId="1" xfId="0" applyFont="1" applyBorder="1"/>
    <xf numFmtId="0" fontId="0" fillId="0" borderId="4" xfId="0" applyBorder="1" applyAlignment="1">
      <alignment horizontal="left"/>
    </xf>
    <xf numFmtId="0" fontId="0" fillId="0" borderId="5" xfId="0" applyBorder="1" applyAlignment="1">
      <alignment horizontal="left"/>
    </xf>
    <xf numFmtId="0" fontId="0" fillId="0" borderId="0" xfId="0" applyBorder="1"/>
    <xf numFmtId="0" fontId="0" fillId="0" borderId="0" xfId="0" applyBorder="1" applyAlignment="1">
      <alignment horizontal="right"/>
    </xf>
    <xf numFmtId="0" fontId="10" fillId="0" borderId="0" xfId="0" applyFont="1"/>
    <xf numFmtId="0" fontId="2" fillId="0" borderId="1" xfId="0" applyFont="1" applyBorder="1" applyAlignment="1">
      <alignment horizontal="left"/>
    </xf>
    <xf numFmtId="0" fontId="0" fillId="0" borderId="0" xfId="0" applyAlignment="1"/>
    <xf numFmtId="0" fontId="11" fillId="0" borderId="0" xfId="0" applyFont="1"/>
    <xf numFmtId="0" fontId="2" fillId="0" borderId="0" xfId="0" applyFont="1"/>
    <xf numFmtId="0" fontId="2" fillId="0" borderId="0" xfId="0" applyFont="1" applyAlignment="1">
      <alignment horizontal="center"/>
    </xf>
    <xf numFmtId="0" fontId="4" fillId="0" borderId="0" xfId="0" applyFont="1" applyBorder="1" applyAlignment="1">
      <alignment horizontal="center"/>
    </xf>
    <xf numFmtId="0" fontId="0" fillId="0" borderId="2" xfId="0" applyBorder="1"/>
    <xf numFmtId="0" fontId="0" fillId="0" borderId="6" xfId="0" applyBorder="1"/>
    <xf numFmtId="0" fontId="0" fillId="0" borderId="3" xfId="0" applyBorder="1"/>
    <xf numFmtId="0" fontId="5" fillId="0" borderId="6" xfId="0" applyFont="1" applyBorder="1"/>
    <xf numFmtId="0" fontId="0" fillId="0" borderId="4" xfId="0" applyBorder="1"/>
    <xf numFmtId="0" fontId="2" fillId="0" borderId="0" xfId="0" applyFont="1" applyBorder="1"/>
    <xf numFmtId="0" fontId="12" fillId="0" borderId="0" xfId="0" applyFont="1" applyBorder="1"/>
    <xf numFmtId="0" fontId="0" fillId="0" borderId="5" xfId="0" applyBorder="1"/>
    <xf numFmtId="0" fontId="12" fillId="0" borderId="0" xfId="0" applyFont="1"/>
    <xf numFmtId="0" fontId="2" fillId="0" borderId="0" xfId="0" applyFont="1" applyBorder="1" applyAlignment="1">
      <alignment horizontal="center"/>
    </xf>
    <xf numFmtId="0" fontId="12" fillId="0" borderId="0" xfId="0" applyFont="1" applyAlignment="1">
      <alignment horizontal="left"/>
    </xf>
    <xf numFmtId="0" fontId="0" fillId="0" borderId="7" xfId="0" applyBorder="1"/>
    <xf numFmtId="0" fontId="0" fillId="0" borderId="8" xfId="0" applyBorder="1"/>
    <xf numFmtId="0" fontId="2" fillId="0" borderId="8" xfId="0" applyFont="1" applyBorder="1" applyAlignment="1">
      <alignment horizontal="center"/>
    </xf>
    <xf numFmtId="0" fontId="12" fillId="0" borderId="8" xfId="0" applyFont="1" applyBorder="1"/>
    <xf numFmtId="0" fontId="0" fillId="0" borderId="9" xfId="0" applyBorder="1"/>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wrapText="1"/>
    </xf>
    <xf numFmtId="0" fontId="0" fillId="0" borderId="1" xfId="0" applyBorder="1" applyAlignment="1">
      <alignment horizontal="center"/>
    </xf>
    <xf numFmtId="0" fontId="5" fillId="0" borderId="0" xfId="0" applyFont="1"/>
    <xf numFmtId="0" fontId="0" fillId="0" borderId="4" xfId="0" applyBorder="1" applyAlignment="1">
      <alignment horizontal="right"/>
    </xf>
    <xf numFmtId="0" fontId="4" fillId="0" borderId="10" xfId="0" applyFont="1" applyBorder="1"/>
    <xf numFmtId="0" fontId="4" fillId="0" borderId="0" xfId="0" applyFont="1" applyBorder="1"/>
    <xf numFmtId="0" fontId="0" fillId="0" borderId="0" xfId="0" applyBorder="1" applyAlignment="1">
      <alignment horizontal="left"/>
    </xf>
    <xf numFmtId="0" fontId="0" fillId="0" borderId="10" xfId="0" applyBorder="1"/>
    <xf numFmtId="0" fontId="0" fillId="0" borderId="0" xfId="0" applyAlignment="1">
      <alignment horizontal="center" vertical="center"/>
    </xf>
    <xf numFmtId="0" fontId="4" fillId="0" borderId="0" xfId="0" applyFont="1"/>
    <xf numFmtId="0" fontId="13" fillId="0" borderId="0" xfId="0" applyFont="1"/>
    <xf numFmtId="2" fontId="4" fillId="0" borderId="0" xfId="0" applyNumberFormat="1" applyFont="1"/>
    <xf numFmtId="0" fontId="5" fillId="0" borderId="0" xfId="0" applyFont="1" applyAlignment="1">
      <alignment wrapText="1"/>
    </xf>
    <xf numFmtId="0" fontId="16" fillId="0" borderId="0" xfId="0" applyFont="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0" fillId="0" borderId="0" xfId="0" applyFont="1" applyBorder="1"/>
    <xf numFmtId="0" fontId="0" fillId="0" borderId="0" xfId="0" applyBorder="1" applyAlignment="1"/>
    <xf numFmtId="0" fontId="0" fillId="0" borderId="16" xfId="0" applyBorder="1"/>
    <xf numFmtId="0" fontId="13" fillId="0" borderId="0" xfId="0" applyFont="1" applyBorder="1"/>
    <xf numFmtId="0" fontId="6"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xf numFmtId="0" fontId="0" fillId="0" borderId="17" xfId="0" applyBorder="1"/>
    <xf numFmtId="0" fontId="0" fillId="0" borderId="18" xfId="0" applyBorder="1"/>
    <xf numFmtId="0" fontId="0" fillId="0" borderId="1"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center"/>
    </xf>
    <xf numFmtId="0" fontId="16" fillId="0" borderId="0" xfId="0" applyFont="1" applyAlignment="1">
      <alignment horizontal="center" shrinkToFi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0" xfId="0" applyFont="1"/>
    <xf numFmtId="0" fontId="16" fillId="0" borderId="1" xfId="0" applyFont="1" applyBorder="1" applyAlignment="1">
      <alignment horizontal="center"/>
    </xf>
    <xf numFmtId="0" fontId="0" fillId="0" borderId="19" xfId="0" applyBorder="1" applyAlignment="1">
      <alignment horizontal="center" vertical="center"/>
    </xf>
    <xf numFmtId="0" fontId="0" fillId="0" borderId="19" xfId="0" applyBorder="1" applyAlignment="1">
      <alignment horizontal="center"/>
    </xf>
    <xf numFmtId="0" fontId="16" fillId="0" borderId="0" xfId="0" applyFont="1" applyAlignment="1">
      <alignment horizontal="center"/>
    </xf>
    <xf numFmtId="0" fontId="2" fillId="0" borderId="1" xfId="0" applyFont="1" applyBorder="1" applyAlignment="1">
      <alignment horizontal="left" vertical="center"/>
    </xf>
    <xf numFmtId="0" fontId="10"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righ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Fill="1" applyBorder="1"/>
    <xf numFmtId="0" fontId="2" fillId="0" borderId="0" xfId="0" applyFont="1" applyBorder="1" applyAlignment="1">
      <alignment horizontal="right"/>
    </xf>
    <xf numFmtId="0" fontId="13"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left" vertical="center"/>
    </xf>
    <xf numFmtId="0" fontId="13" fillId="0" borderId="0" xfId="0" applyFont="1" applyBorder="1" applyAlignment="1">
      <alignment horizontal="righ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25" fillId="0" borderId="1" xfId="0" applyFont="1" applyBorder="1" applyAlignment="1">
      <alignment horizontal="center" vertical="center" wrapText="1"/>
    </xf>
    <xf numFmtId="0" fontId="0" fillId="0" borderId="0" xfId="0" applyBorder="1" applyAlignment="1">
      <alignment vertical="center" wrapText="1"/>
    </xf>
    <xf numFmtId="0" fontId="19" fillId="0" borderId="1" xfId="0" applyFont="1" applyBorder="1" applyAlignment="1">
      <alignment horizontal="left" vertical="center" wrapText="1"/>
    </xf>
    <xf numFmtId="0" fontId="13" fillId="0" borderId="1" xfId="0" applyFont="1" applyBorder="1" applyAlignment="1">
      <alignment horizontal="center" vertical="center" wrapText="1"/>
    </xf>
    <xf numFmtId="0" fontId="9" fillId="0" borderId="0" xfId="0" applyFont="1" applyBorder="1" applyAlignment="1">
      <alignment horizont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pplyAlignment="1">
      <alignment wrapText="1"/>
    </xf>
    <xf numFmtId="0" fontId="4" fillId="0" borderId="1" xfId="0" applyFont="1" applyBorder="1" applyAlignment="1">
      <alignment horizontal="center"/>
    </xf>
    <xf numFmtId="0" fontId="27" fillId="0" borderId="1" xfId="0" applyFont="1" applyBorder="1" applyAlignment="1">
      <alignment horizontal="center" vertical="center"/>
    </xf>
    <xf numFmtId="0" fontId="2" fillId="0" borderId="1" xfId="0" applyFont="1" applyFill="1" applyBorder="1" applyAlignment="1">
      <alignment horizontal="center"/>
    </xf>
    <xf numFmtId="0" fontId="2" fillId="0" borderId="1" xfId="0" applyNumberFormat="1" applyFont="1" applyBorder="1" applyAlignment="1">
      <alignment horizontal="center"/>
    </xf>
    <xf numFmtId="0" fontId="4" fillId="0" borderId="1" xfId="0" applyFont="1" applyBorder="1"/>
    <xf numFmtId="0" fontId="2" fillId="0" borderId="1" xfId="0" applyFont="1" applyBorder="1" applyAlignment="1">
      <alignment horizontal="left" vertical="center" wrapText="1"/>
    </xf>
    <xf numFmtId="0" fontId="5" fillId="0" borderId="0" xfId="0" applyFont="1" applyAlignment="1">
      <alignment horizontal="center"/>
    </xf>
    <xf numFmtId="0" fontId="7" fillId="0" borderId="1" xfId="0" applyFont="1" applyBorder="1" applyAlignment="1">
      <alignment horizontal="center"/>
    </xf>
    <xf numFmtId="0" fontId="0" fillId="0" borderId="1" xfId="0" applyBorder="1"/>
    <xf numFmtId="0" fontId="9" fillId="0" borderId="20" xfId="0" applyFont="1" applyFill="1" applyBorder="1" applyAlignment="1">
      <alignment horizontal="center" vertical="center" wrapText="1"/>
    </xf>
    <xf numFmtId="0" fontId="10" fillId="0" borderId="1" xfId="0" applyFont="1" applyBorder="1" applyAlignment="1">
      <alignment vertical="center"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2" fillId="0" borderId="6" xfId="0" applyFont="1" applyBorder="1" applyAlignment="1">
      <alignment horizontal="center"/>
    </xf>
    <xf numFmtId="14" fontId="2" fillId="0" borderId="6" xfId="0" applyNumberFormat="1" applyFont="1" applyBorder="1" applyAlignment="1">
      <alignment horizontal="center"/>
    </xf>
    <xf numFmtId="0" fontId="24" fillId="0" borderId="6" xfId="0" applyFont="1" applyBorder="1" applyAlignment="1">
      <alignment horizontal="center"/>
    </xf>
    <xf numFmtId="0" fontId="2"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left" vertical="center"/>
    </xf>
    <xf numFmtId="0" fontId="9" fillId="0" borderId="1" xfId="0" applyFont="1" applyBorder="1" applyAlignment="1">
      <alignment horizontal="center" vertical="center" textRotation="90"/>
    </xf>
    <xf numFmtId="0" fontId="9" fillId="0" borderId="0" xfId="0" applyFont="1" applyAlignment="1">
      <alignment horizontal="left" vertical="center"/>
    </xf>
    <xf numFmtId="0" fontId="9" fillId="0" borderId="0" xfId="0" applyFont="1" applyBorder="1" applyAlignment="1">
      <alignment horizontal="center" vertical="center"/>
    </xf>
    <xf numFmtId="0" fontId="4" fillId="0" borderId="0" xfId="0" applyFont="1" applyBorder="1" applyAlignment="1">
      <alignment horizontal="left" wrapText="1"/>
    </xf>
    <xf numFmtId="0" fontId="9" fillId="0" borderId="0" xfId="0" applyFont="1" applyBorder="1" applyAlignment="1">
      <alignment horizontal="left"/>
    </xf>
    <xf numFmtId="14" fontId="9"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0" fillId="0" borderId="0" xfId="0" applyFont="1" applyBorder="1" applyAlignment="1">
      <alignment horizontal="center" wrapText="1"/>
    </xf>
    <xf numFmtId="0" fontId="13" fillId="0" borderId="0" xfId="0" applyFont="1" applyBorder="1" applyAlignment="1">
      <alignment horizontal="center" wrapText="1"/>
    </xf>
    <xf numFmtId="0" fontId="13" fillId="0" borderId="0" xfId="0" applyFont="1" applyBorder="1" applyAlignment="1">
      <alignment wrapText="1"/>
    </xf>
    <xf numFmtId="0" fontId="34" fillId="0" borderId="1" xfId="0" applyFont="1" applyBorder="1" applyAlignment="1">
      <alignment horizontal="center"/>
    </xf>
    <xf numFmtId="0" fontId="9" fillId="0" borderId="1" xfId="0" applyFont="1" applyBorder="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8" fillId="0" borderId="1" xfId="0" applyFont="1" applyBorder="1" applyAlignment="1">
      <alignment horizontal="center"/>
    </xf>
    <xf numFmtId="0" fontId="2" fillId="0" borderId="0" xfId="0" applyFont="1" applyBorder="1" applyAlignment="1">
      <alignment horizontal="left"/>
    </xf>
    <xf numFmtId="0" fontId="4" fillId="0" borderId="0" xfId="0" applyFont="1" applyBorder="1" applyAlignment="1"/>
    <xf numFmtId="0" fontId="0" fillId="0" borderId="8" xfId="0" applyBorder="1" applyAlignment="1"/>
    <xf numFmtId="0" fontId="0" fillId="0" borderId="4" xfId="0" applyBorder="1" applyAlignment="1"/>
    <xf numFmtId="0" fontId="35" fillId="0" borderId="0" xfId="0" applyFont="1" applyBorder="1" applyAlignment="1">
      <alignment wrapText="1"/>
    </xf>
    <xf numFmtId="0" fontId="24" fillId="0" borderId="1" xfId="0" applyFont="1" applyBorder="1" applyAlignment="1">
      <alignment horizontal="right"/>
    </xf>
    <xf numFmtId="0" fontId="7" fillId="0" borderId="1" xfId="0" applyFont="1" applyBorder="1" applyAlignment="1">
      <alignment horizontal="right"/>
    </xf>
    <xf numFmtId="0" fontId="0" fillId="2" borderId="0" xfId="0" applyFill="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37" fillId="2" borderId="0" xfId="0" applyFont="1" applyFill="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0" fillId="2" borderId="21"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xf>
    <xf numFmtId="0" fontId="4" fillId="4" borderId="21" xfId="0" applyFont="1" applyFill="1" applyBorder="1" applyAlignment="1" applyProtection="1">
      <alignment horizontal="left" vertical="center"/>
    </xf>
    <xf numFmtId="0" fontId="0" fillId="2" borderId="4" xfId="0"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41" fillId="0" borderId="5" xfId="0" applyFont="1" applyBorder="1"/>
    <xf numFmtId="0" fontId="42" fillId="0" borderId="19" xfId="0" applyFont="1" applyBorder="1"/>
    <xf numFmtId="0" fontId="39" fillId="0" borderId="0" xfId="0" applyFont="1" applyBorder="1"/>
    <xf numFmtId="164" fontId="4" fillId="0" borderId="1" xfId="0" applyNumberFormat="1" applyFont="1" applyBorder="1" applyAlignment="1">
      <alignment horizontal="center" vertical="center" wrapText="1"/>
    </xf>
    <xf numFmtId="0" fontId="0" fillId="5" borderId="0" xfId="0" applyFill="1"/>
    <xf numFmtId="0" fontId="43" fillId="5" borderId="0" xfId="0" applyFont="1" applyFill="1"/>
    <xf numFmtId="0" fontId="43" fillId="5" borderId="0" xfId="0" applyFont="1" applyFill="1" applyBorder="1"/>
    <xf numFmtId="0" fontId="1" fillId="0" borderId="0" xfId="0" applyFont="1" applyFill="1"/>
    <xf numFmtId="0" fontId="8" fillId="0" borderId="0" xfId="0" applyFont="1" applyAlignment="1">
      <alignment horizontal="center" vertical="center"/>
    </xf>
    <xf numFmtId="0" fontId="9" fillId="0" borderId="1" xfId="0" applyFont="1" applyBorder="1" applyAlignment="1">
      <alignment horizontal="left" vertical="center"/>
    </xf>
    <xf numFmtId="0" fontId="22" fillId="0" borderId="1" xfId="0" applyFont="1" applyBorder="1" applyAlignment="1">
      <alignment horizontal="left" vertical="center" wrapText="1"/>
    </xf>
    <xf numFmtId="0" fontId="23" fillId="0" borderId="1" xfId="0" applyFont="1" applyBorder="1" applyAlignment="1">
      <alignment horizontal="left" vertical="center"/>
    </xf>
    <xf numFmtId="0" fontId="21" fillId="0" borderId="1" xfId="0" applyFont="1" applyBorder="1" applyAlignment="1">
      <alignment horizontal="left" vertical="center" wrapText="1"/>
    </xf>
    <xf numFmtId="0" fontId="44" fillId="0" borderId="1" xfId="0" applyFont="1" applyBorder="1" applyAlignment="1">
      <alignment horizontal="left" vertical="center" wrapText="1"/>
    </xf>
    <xf numFmtId="0" fontId="25" fillId="0" borderId="1" xfId="0" applyFont="1" applyBorder="1" applyAlignment="1">
      <alignment horizontal="left"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2" fillId="0" borderId="1" xfId="0" applyFont="1" applyBorder="1" applyAlignment="1">
      <alignment horizontal="center" vertical="center" textRotation="90" wrapText="1"/>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0" fillId="0" borderId="0" xfId="0" applyFill="1" applyBorder="1" applyAlignment="1">
      <alignment horizontal="center"/>
    </xf>
    <xf numFmtId="0" fontId="35" fillId="0" borderId="0" xfId="0" applyFont="1"/>
    <xf numFmtId="0" fontId="26" fillId="0" borderId="1" xfId="0" applyFont="1" applyBorder="1" applyAlignment="1">
      <alignment horizontal="center"/>
    </xf>
    <xf numFmtId="0" fontId="5" fillId="0" borderId="0" xfId="0" applyFont="1" applyBorder="1" applyAlignment="1">
      <alignment horizontal="left" vertical="center"/>
    </xf>
    <xf numFmtId="49" fontId="0" fillId="0" borderId="0" xfId="0" applyNumberFormat="1"/>
    <xf numFmtId="9" fontId="9" fillId="0" borderId="1" xfId="0" applyNumberFormat="1" applyFont="1" applyBorder="1" applyAlignment="1">
      <alignment horizontal="center" vertical="center" wrapText="1"/>
    </xf>
    <xf numFmtId="49" fontId="0" fillId="0" borderId="0" xfId="0" applyNumberFormat="1" applyBorder="1"/>
    <xf numFmtId="0" fontId="0" fillId="0" borderId="0" xfId="0" applyAlignment="1">
      <alignment vertical="center"/>
    </xf>
    <xf numFmtId="49" fontId="0" fillId="0" borderId="0" xfId="0" applyNumberFormat="1" applyAlignment="1">
      <alignment vertical="center"/>
    </xf>
    <xf numFmtId="0" fontId="9" fillId="0" borderId="0" xfId="0" applyFont="1" applyBorder="1" applyAlignment="1">
      <alignment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49" fontId="2" fillId="0" borderId="1" xfId="0" applyNumberFormat="1" applyFont="1" applyBorder="1" applyAlignment="1">
      <alignment horizontal="center" vertical="center"/>
    </xf>
    <xf numFmtId="0" fontId="10" fillId="0" borderId="0" xfId="0" applyFont="1" applyBorder="1" applyAlignment="1">
      <alignment horizontal="left" vertical="center" wrapText="1"/>
    </xf>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Fill="1" applyBorder="1" applyAlignment="1">
      <alignment vertical="center" wrapText="1"/>
    </xf>
    <xf numFmtId="10" fontId="9"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10" fillId="0" borderId="0" xfId="0" applyFont="1" applyBorder="1" applyAlignment="1">
      <alignment wrapText="1"/>
    </xf>
    <xf numFmtId="0" fontId="8" fillId="0" borderId="0" xfId="0" applyFont="1" applyFill="1" applyBorder="1" applyAlignment="1">
      <alignment vertical="center" wrapText="1"/>
    </xf>
    <xf numFmtId="0" fontId="10" fillId="0" borderId="4" xfId="0" applyFont="1" applyBorder="1"/>
    <xf numFmtId="0" fontId="10" fillId="0" borderId="4" xfId="0" applyFont="1" applyBorder="1" applyAlignment="1">
      <alignment horizontal="right"/>
    </xf>
    <xf numFmtId="0" fontId="9" fillId="0" borderId="1" xfId="0" applyFont="1" applyBorder="1" applyAlignment="1">
      <alignment horizontal="right"/>
    </xf>
    <xf numFmtId="0" fontId="7" fillId="0" borderId="1" xfId="0" applyFont="1" applyBorder="1" applyAlignment="1">
      <alignment wrapText="1"/>
    </xf>
    <xf numFmtId="0" fontId="48" fillId="0" borderId="1" xfId="0" applyFont="1" applyBorder="1" applyAlignment="1">
      <alignment horizontal="center"/>
    </xf>
    <xf numFmtId="0" fontId="7" fillId="0" borderId="1" xfId="0" applyFont="1" applyBorder="1" applyAlignment="1">
      <alignment horizontal="center" vertical="center"/>
    </xf>
    <xf numFmtId="0" fontId="29" fillId="0" borderId="0" xfId="0" applyFont="1" applyBorder="1" applyAlignment="1"/>
    <xf numFmtId="0" fontId="18" fillId="0" borderId="1" xfId="0" applyFont="1" applyBorder="1" applyAlignment="1">
      <alignment horizontal="center" vertical="center" wrapText="1"/>
    </xf>
    <xf numFmtId="0" fontId="2" fillId="0" borderId="22" xfId="0" applyFont="1" applyBorder="1" applyAlignment="1">
      <alignment horizontal="center" vertical="center"/>
    </xf>
    <xf numFmtId="0" fontId="4" fillId="0" borderId="22" xfId="0" applyFont="1" applyBorder="1" applyAlignment="1">
      <alignment horizontal="center"/>
    </xf>
    <xf numFmtId="0" fontId="26" fillId="0" borderId="22" xfId="0" applyFont="1" applyBorder="1" applyAlignment="1">
      <alignment horizontal="center"/>
    </xf>
    <xf numFmtId="0" fontId="9" fillId="0" borderId="22" xfId="0" applyFont="1" applyBorder="1" applyAlignment="1">
      <alignment horizontal="right"/>
    </xf>
    <xf numFmtId="0" fontId="8" fillId="0" borderId="22" xfId="0" applyFont="1" applyBorder="1" applyAlignment="1">
      <alignment horizontal="center"/>
    </xf>
    <xf numFmtId="0" fontId="5" fillId="0" borderId="23" xfId="0" applyFont="1" applyBorder="1" applyAlignment="1">
      <alignment horizontal="left" vertical="center"/>
    </xf>
    <xf numFmtId="0" fontId="7" fillId="0" borderId="23" xfId="0" applyFont="1" applyBorder="1" applyAlignment="1">
      <alignment horizontal="right" vertical="center"/>
    </xf>
    <xf numFmtId="0" fontId="16" fillId="0" borderId="0" xfId="0" applyFont="1" applyBorder="1" applyAlignment="1">
      <alignment horizontal="center" vertical="center"/>
    </xf>
    <xf numFmtId="0" fontId="5" fillId="0" borderId="22" xfId="0" applyFont="1" applyBorder="1" applyAlignment="1">
      <alignment horizontal="center"/>
    </xf>
    <xf numFmtId="0" fontId="2" fillId="0" borderId="23" xfId="0" applyFont="1" applyBorder="1"/>
    <xf numFmtId="0" fontId="2" fillId="0" borderId="23" xfId="0" applyFont="1" applyBorder="1" applyAlignment="1">
      <alignment wrapText="1"/>
    </xf>
    <xf numFmtId="0" fontId="5" fillId="0" borderId="23" xfId="0" applyFont="1" applyBorder="1" applyAlignment="1">
      <alignment horizontal="center"/>
    </xf>
    <xf numFmtId="0" fontId="1" fillId="0" borderId="1" xfId="0" applyFont="1" applyBorder="1"/>
    <xf numFmtId="0" fontId="26" fillId="0" borderId="1" xfId="0" applyFont="1" applyFill="1" applyBorder="1" applyAlignment="1">
      <alignment horizontal="center"/>
    </xf>
    <xf numFmtId="0" fontId="49" fillId="0" borderId="1" xfId="0" applyFont="1" applyBorder="1" applyAlignment="1">
      <alignment vertical="center" wrapText="1"/>
    </xf>
    <xf numFmtId="0" fontId="50" fillId="0" borderId="1" xfId="0" applyFont="1" applyBorder="1"/>
    <xf numFmtId="0" fontId="50" fillId="0" borderId="1" xfId="0" applyFont="1" applyBorder="1" applyAlignment="1">
      <alignment vertical="center" wrapText="1"/>
    </xf>
    <xf numFmtId="0" fontId="10" fillId="0" borderId="1" xfId="0" applyFont="1" applyBorder="1"/>
    <xf numFmtId="0" fontId="2" fillId="0" borderId="1" xfId="0" applyFont="1" applyBorder="1" applyAlignment="1">
      <alignment vertical="center" wrapText="1"/>
    </xf>
    <xf numFmtId="0" fontId="26" fillId="0" borderId="0" xfId="0" applyFont="1" applyBorder="1" applyAlignment="1">
      <alignment horizontal="center" vertical="center"/>
    </xf>
    <xf numFmtId="0" fontId="9" fillId="0" borderId="0" xfId="0" applyFont="1" applyBorder="1"/>
    <xf numFmtId="0" fontId="9" fillId="0" borderId="1" xfId="0" applyFont="1" applyBorder="1" applyAlignment="1">
      <alignment horizontal="center"/>
    </xf>
    <xf numFmtId="0" fontId="4" fillId="0" borderId="0" xfId="0" applyFont="1" applyAlignment="1">
      <alignment horizontal="left"/>
    </xf>
    <xf numFmtId="0" fontId="49" fillId="0" borderId="1" xfId="0" applyFont="1" applyFill="1" applyBorder="1" applyAlignment="1">
      <alignment vertical="center" wrapText="1"/>
    </xf>
    <xf numFmtId="0" fontId="4" fillId="0" borderId="0" xfId="0" applyFont="1" applyAlignment="1"/>
    <xf numFmtId="49" fontId="0" fillId="0" borderId="0" xfId="0" applyNumberFormat="1" applyBorder="1" applyAlignment="1"/>
    <xf numFmtId="0" fontId="2" fillId="0" borderId="0" xfId="0" applyFont="1" applyBorder="1" applyAlignment="1"/>
    <xf numFmtId="49" fontId="2" fillId="0" borderId="0" xfId="0" applyNumberFormat="1" applyFont="1" applyBorder="1" applyAlignment="1"/>
    <xf numFmtId="49" fontId="2" fillId="0" borderId="1" xfId="0" applyNumberFormat="1" applyFont="1" applyBorder="1" applyAlignment="1"/>
    <xf numFmtId="49" fontId="4" fillId="0" borderId="0" xfId="0" applyNumberFormat="1" applyFont="1" applyBorder="1" applyAlignment="1"/>
    <xf numFmtId="49" fontId="0" fillId="0" borderId="0" xfId="0" applyNumberFormat="1" applyAlignment="1">
      <alignment horizontal="left"/>
    </xf>
    <xf numFmtId="49" fontId="0" fillId="0" borderId="0" xfId="0" applyNumberFormat="1" applyBorder="1" applyAlignment="1">
      <alignment horizontal="left"/>
    </xf>
    <xf numFmtId="0" fontId="5" fillId="0" borderId="1" xfId="0" applyFont="1" applyBorder="1" applyAlignment="1">
      <alignment horizontal="center" vertical="center"/>
    </xf>
    <xf numFmtId="0" fontId="3" fillId="0" borderId="0" xfId="0" applyFont="1" applyAlignment="1"/>
    <xf numFmtId="49" fontId="2" fillId="0" borderId="0" xfId="0" applyNumberFormat="1" applyFont="1" applyAlignment="1">
      <alignment horizontal="left"/>
    </xf>
    <xf numFmtId="49" fontId="2" fillId="0" borderId="0" xfId="0" applyNumberFormat="1" applyFont="1"/>
    <xf numFmtId="0" fontId="9" fillId="0" borderId="24" xfId="0" applyFont="1" applyBorder="1" applyAlignment="1">
      <alignment vertical="center" wrapText="1"/>
    </xf>
    <xf numFmtId="0" fontId="9" fillId="0" borderId="10" xfId="0" applyFont="1" applyBorder="1" applyAlignment="1">
      <alignment vertical="center" wrapText="1"/>
    </xf>
    <xf numFmtId="0" fontId="9" fillId="0" borderId="19" xfId="0" applyFont="1" applyBorder="1" applyAlignment="1">
      <alignment vertical="center" wrapText="1"/>
    </xf>
    <xf numFmtId="49" fontId="0" fillId="0" borderId="0" xfId="0" applyNumberFormat="1" applyAlignment="1">
      <alignment horizontal="center" vertical="center"/>
    </xf>
    <xf numFmtId="49" fontId="4" fillId="0" borderId="0" xfId="0" applyNumberFormat="1" applyFont="1"/>
    <xf numFmtId="49" fontId="2" fillId="0" borderId="1" xfId="0" applyNumberFormat="1" applyFont="1" applyBorder="1"/>
    <xf numFmtId="0" fontId="2" fillId="0" borderId="24" xfId="0" applyFont="1" applyBorder="1" applyAlignment="1">
      <alignment vertical="center" wrapText="1"/>
    </xf>
    <xf numFmtId="49" fontId="5" fillId="0" borderId="0" xfId="0" applyNumberFormat="1" applyFont="1" applyAlignment="1">
      <alignment horizontal="right" vertical="center"/>
    </xf>
    <xf numFmtId="0" fontId="45" fillId="0" borderId="0" xfId="0" applyFont="1"/>
    <xf numFmtId="0" fontId="45" fillId="0" borderId="0" xfId="0" applyFont="1" applyFill="1" applyBorder="1" applyAlignment="1">
      <alignment horizontal="center"/>
    </xf>
    <xf numFmtId="10" fontId="0" fillId="0" borderId="0" xfId="0" applyNumberFormat="1" applyAlignment="1">
      <alignment horizontal="left"/>
    </xf>
    <xf numFmtId="9" fontId="0" fillId="0" borderId="0" xfId="0" applyNumberFormat="1" applyAlignment="1">
      <alignment horizontal="left"/>
    </xf>
    <xf numFmtId="0" fontId="39" fillId="0" borderId="0" xfId="0" applyFont="1"/>
    <xf numFmtId="165" fontId="0" fillId="0" borderId="0" xfId="0" applyNumberFormat="1" applyAlignment="1">
      <alignment horizontal="left"/>
    </xf>
    <xf numFmtId="0" fontId="1" fillId="0" borderId="1" xfId="0" applyFont="1" applyBorder="1" applyAlignment="1">
      <alignment vertical="center" wrapText="1"/>
    </xf>
    <xf numFmtId="0" fontId="24" fillId="0" borderId="1" xfId="0" applyFont="1" applyBorder="1" applyAlignment="1">
      <alignment horizontal="center" vertical="center" wrapText="1"/>
    </xf>
    <xf numFmtId="0" fontId="29" fillId="0" borderId="0" xfId="0" applyFont="1" applyBorder="1"/>
    <xf numFmtId="0" fontId="0" fillId="0" borderId="0" xfId="0" applyAlignment="1">
      <alignment horizontal="left"/>
    </xf>
    <xf numFmtId="0" fontId="4" fillId="0" borderId="1" xfId="0" applyFont="1" applyBorder="1" applyAlignment="1">
      <alignment horizontal="center"/>
    </xf>
    <xf numFmtId="0" fontId="2" fillId="0" borderId="6"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3" fillId="0" borderId="0" xfId="0" applyFont="1" applyAlignment="1">
      <alignment horizont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49" fontId="0" fillId="0" borderId="1" xfId="0" applyNumberFormat="1" applyBorder="1" applyAlignment="1">
      <alignment horizontal="center"/>
    </xf>
    <xf numFmtId="0" fontId="0" fillId="0" borderId="0" xfId="0" applyAlignment="1">
      <alignment horizontal="center"/>
    </xf>
    <xf numFmtId="0" fontId="41" fillId="0" borderId="0" xfId="0" applyFont="1" applyAlignment="1">
      <alignment horizontal="center" vertical="center" textRotation="90"/>
    </xf>
    <xf numFmtId="0" fontId="7" fillId="0" borderId="0" xfId="0" applyFont="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7" xfId="0" applyBorder="1" applyAlignment="1"/>
    <xf numFmtId="0" fontId="0" fillId="0" borderId="9" xfId="0" applyBorder="1" applyAlignment="1"/>
    <xf numFmtId="0" fontId="4" fillId="0" borderId="0" xfId="0"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xf>
    <xf numFmtId="0" fontId="0" fillId="0" borderId="8" xfId="0" applyBorder="1" applyAlignment="1">
      <alignment horizontal="right"/>
    </xf>
    <xf numFmtId="0" fontId="0" fillId="0" borderId="9" xfId="0" applyBorder="1" applyAlignment="1">
      <alignment horizontal="right"/>
    </xf>
    <xf numFmtId="0" fontId="12" fillId="0" borderId="6" xfId="0" applyFont="1" applyBorder="1" applyAlignment="1">
      <alignment horizontal="center"/>
    </xf>
    <xf numFmtId="0" fontId="0" fillId="0" borderId="0" xfId="0" applyAlignment="1">
      <alignment horizontal="left"/>
    </xf>
    <xf numFmtId="0" fontId="9" fillId="0" borderId="1" xfId="0" applyFont="1" applyBorder="1" applyAlignment="1">
      <alignment horizontal="center" vertical="center" wrapText="1"/>
    </xf>
    <xf numFmtId="0" fontId="9" fillId="0" borderId="1" xfId="0" applyFont="1" applyBorder="1" applyAlignment="1">
      <alignment vertical="center" wrapText="1"/>
    </xf>
    <xf numFmtId="9" fontId="47" fillId="0" borderId="1" xfId="1" applyFont="1" applyBorder="1" applyAlignment="1">
      <alignment horizontal="center" vertical="center" wrapText="1"/>
    </xf>
    <xf numFmtId="0" fontId="47" fillId="0" borderId="1" xfId="0" applyFont="1" applyBorder="1" applyAlignment="1">
      <alignment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4" fillId="0" borderId="0" xfId="0" applyFont="1" applyAlignment="1">
      <alignment horizontal="left" vertical="center" wrapText="1"/>
    </xf>
    <xf numFmtId="0" fontId="15" fillId="0" borderId="0" xfId="0" applyFont="1" applyAlignment="1">
      <alignment horizontal="center"/>
    </xf>
    <xf numFmtId="0" fontId="2" fillId="0" borderId="0" xfId="0" applyFont="1" applyAlignment="1">
      <alignment horizontal="center" vertical="center"/>
    </xf>
    <xf numFmtId="0" fontId="4" fillId="0" borderId="0" xfId="0" applyFont="1" applyBorder="1" applyAlignment="1">
      <alignment horizontal="left"/>
    </xf>
    <xf numFmtId="0" fontId="7" fillId="0" borderId="0" xfId="0" applyFont="1" applyBorder="1" applyAlignment="1">
      <alignment horizontal="center"/>
    </xf>
    <xf numFmtId="0" fontId="0" fillId="0" borderId="0" xfId="0" applyBorder="1" applyAlignment="1">
      <alignment horizontal="lef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2" fontId="4" fillId="0" borderId="1" xfId="0" applyNumberFormat="1" applyFont="1" applyBorder="1" applyAlignment="1">
      <alignment horizontal="center"/>
    </xf>
    <xf numFmtId="0" fontId="0" fillId="0" borderId="0"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2" fontId="4" fillId="0" borderId="0" xfId="0" applyNumberFormat="1" applyFont="1" applyBorder="1" applyAlignment="1">
      <alignment horizontal="center"/>
    </xf>
    <xf numFmtId="49" fontId="2" fillId="0" borderId="0" xfId="0" applyNumberFormat="1" applyFont="1" applyBorder="1" applyAlignment="1">
      <alignment horizontal="left"/>
    </xf>
    <xf numFmtId="0" fontId="2" fillId="0" borderId="0" xfId="0" applyFont="1" applyBorder="1" applyAlignment="1">
      <alignment horizontal="left"/>
    </xf>
    <xf numFmtId="0" fontId="9" fillId="0" borderId="0" xfId="0" applyFont="1" applyBorder="1" applyAlignment="1">
      <alignment horizontal="center"/>
    </xf>
    <xf numFmtId="0" fontId="11" fillId="0" borderId="0" xfId="0" applyFont="1" applyBorder="1" applyAlignment="1">
      <alignment horizontal="center"/>
    </xf>
    <xf numFmtId="0" fontId="1" fillId="0" borderId="0" xfId="0" applyFont="1" applyBorder="1" applyAlignment="1">
      <alignment horizontal="center"/>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 xfId="0" applyFont="1" applyBorder="1" applyAlignment="1">
      <alignment horizontal="center" vertical="center"/>
    </xf>
    <xf numFmtId="0" fontId="9" fillId="0" borderId="0" xfId="0" applyFont="1" applyAlignment="1">
      <alignment horizontal="center"/>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xf>
    <xf numFmtId="0" fontId="2" fillId="0" borderId="0" xfId="0" applyFont="1" applyAlignment="1">
      <alignment horizontal="left"/>
    </xf>
    <xf numFmtId="0" fontId="5" fillId="0" borderId="1" xfId="0" applyFont="1" applyBorder="1" applyAlignment="1">
      <alignment horizontal="center"/>
    </xf>
    <xf numFmtId="0" fontId="2" fillId="0" borderId="6" xfId="0" applyFont="1" applyBorder="1" applyAlignment="1">
      <alignment horizontal="center"/>
    </xf>
    <xf numFmtId="0" fontId="5" fillId="0" borderId="0" xfId="0" applyFont="1" applyAlignment="1">
      <alignment horizontal="center"/>
    </xf>
    <xf numFmtId="49" fontId="2" fillId="0" borderId="0" xfId="0" applyNumberFormat="1" applyFont="1" applyAlignment="1">
      <alignment horizontal="left"/>
    </xf>
    <xf numFmtId="0" fontId="4" fillId="0" borderId="0" xfId="0" applyFont="1" applyAlignment="1">
      <alignment horizontal="center"/>
    </xf>
    <xf numFmtId="0" fontId="0" fillId="0" borderId="6" xfId="0" applyBorder="1" applyAlignment="1">
      <alignment horizontal="center"/>
    </xf>
    <xf numFmtId="0" fontId="4"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4" fillId="0" borderId="1" xfId="0" applyFont="1" applyBorder="1" applyAlignment="1">
      <alignment horizontal="center" shrinkToFit="1"/>
    </xf>
    <xf numFmtId="0" fontId="13" fillId="0" borderId="1" xfId="0" applyFont="1" applyBorder="1" applyAlignment="1">
      <alignment horizontal="center" shrinkToFit="1"/>
    </xf>
    <xf numFmtId="0" fontId="0" fillId="0" borderId="24"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0" xfId="0" applyAlignment="1">
      <alignment horizontal="left" vertical="top" wrapText="1"/>
    </xf>
    <xf numFmtId="0" fontId="4" fillId="0" borderId="1" xfId="0" applyFont="1" applyBorder="1" applyAlignment="1">
      <alignment horizontal="center" textRotation="90"/>
    </xf>
    <xf numFmtId="0" fontId="4" fillId="0" borderId="1" xfId="0" applyFont="1" applyBorder="1" applyAlignment="1">
      <alignment horizontal="center" textRotation="90" wrapText="1"/>
    </xf>
    <xf numFmtId="0" fontId="4" fillId="0" borderId="1" xfId="0" applyFont="1" applyBorder="1" applyAlignment="1">
      <alignment horizontal="center" vertical="center" textRotation="90" wrapText="1"/>
    </xf>
    <xf numFmtId="0" fontId="30" fillId="0" borderId="1" xfId="0" applyFont="1" applyBorder="1" applyAlignment="1">
      <alignment horizontal="left" vertical="top" wrapText="1"/>
    </xf>
    <xf numFmtId="0" fontId="5" fillId="0" borderId="1" xfId="0" applyFont="1" applyBorder="1" applyAlignment="1">
      <alignment horizontal="center" textRotation="90" wrapText="1"/>
    </xf>
    <xf numFmtId="0" fontId="2" fillId="0" borderId="0" xfId="0" applyFont="1" applyBorder="1" applyAlignment="1">
      <alignment horizontal="left" vertical="top" wrapText="1"/>
    </xf>
    <xf numFmtId="0" fontId="0" fillId="0" borderId="0" xfId="0" applyAlignment="1">
      <alignment horizontal="left" wrapText="1"/>
    </xf>
    <xf numFmtId="0" fontId="9" fillId="0" borderId="0" xfId="0" applyFont="1" applyAlignment="1">
      <alignment horizontal="left" vertical="center" wrapText="1"/>
    </xf>
    <xf numFmtId="0" fontId="31" fillId="0" borderId="0" xfId="0" applyFont="1" applyAlignment="1">
      <alignment horizontal="center" vertical="center"/>
    </xf>
    <xf numFmtId="0" fontId="33" fillId="0" borderId="0" xfId="0" applyFont="1" applyAlignment="1">
      <alignment horizontal="left" vertical="center"/>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8" fillId="0" borderId="0" xfId="0" applyFont="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xf>
    <xf numFmtId="0" fontId="36" fillId="4" borderId="0" xfId="0" applyFont="1" applyFill="1" applyBorder="1" applyAlignment="1" applyProtection="1">
      <alignment horizontal="center" vertical="center"/>
      <protection hidden="1"/>
    </xf>
    <xf numFmtId="0" fontId="38" fillId="4" borderId="28" xfId="0" applyFont="1" applyFill="1" applyBorder="1" applyAlignment="1" applyProtection="1">
      <alignment horizontal="center" vertical="center"/>
      <protection hidden="1"/>
    </xf>
    <xf numFmtId="0" fontId="38" fillId="4" borderId="0" xfId="0" applyFont="1" applyFill="1" applyBorder="1" applyAlignment="1" applyProtection="1">
      <alignment horizontal="center" vertical="center"/>
      <protection hidden="1"/>
    </xf>
    <xf numFmtId="0" fontId="39" fillId="4" borderId="28" xfId="0" applyFont="1" applyFill="1" applyBorder="1" applyAlignment="1" applyProtection="1">
      <alignment horizontal="center" vertical="center"/>
      <protection hidden="1"/>
    </xf>
    <xf numFmtId="0" fontId="39" fillId="4" borderId="29" xfId="0" applyFont="1" applyFill="1" applyBorder="1" applyAlignment="1" applyProtection="1">
      <alignment horizontal="center" vertical="center"/>
      <protection hidden="1"/>
    </xf>
    <xf numFmtId="0" fontId="2" fillId="4" borderId="29" xfId="0" applyFont="1" applyFill="1" applyBorder="1" applyAlignment="1" applyProtection="1">
      <alignment horizontal="center" vertical="center"/>
      <protection hidden="1"/>
    </xf>
    <xf numFmtId="0" fontId="4" fillId="0" borderId="1" xfId="0" applyFont="1" applyBorder="1" applyAlignment="1">
      <alignment horizontal="center" wrapText="1"/>
    </xf>
    <xf numFmtId="0" fontId="5" fillId="0" borderId="1" xfId="0" applyFont="1" applyBorder="1" applyAlignment="1">
      <alignment horizontal="center" wrapText="1"/>
    </xf>
    <xf numFmtId="0" fontId="4" fillId="0" borderId="1" xfId="0" applyFont="1" applyBorder="1" applyAlignment="1"/>
    <xf numFmtId="0" fontId="4" fillId="0" borderId="24"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7" fillId="0" borderId="1"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center" vertical="top" wrapText="1"/>
    </xf>
    <xf numFmtId="0" fontId="10" fillId="0" borderId="0" xfId="0" applyFont="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left" vertical="center" wrapText="1"/>
    </xf>
    <xf numFmtId="14" fontId="2" fillId="0" borderId="0" xfId="0" applyNumberFormat="1" applyFont="1" applyBorder="1" applyAlignment="1">
      <alignment horizontal="center"/>
    </xf>
    <xf numFmtId="0" fontId="24" fillId="0" borderId="0" xfId="0" applyFont="1" applyBorder="1" applyAlignment="1">
      <alignment horizontal="center"/>
    </xf>
    <xf numFmtId="0" fontId="4" fillId="0" borderId="0" xfId="0" applyFont="1" applyBorder="1" applyAlignment="1">
      <alignment horizontal="center" vertical="center" wrapText="1"/>
    </xf>
    <xf numFmtId="0" fontId="10" fillId="0" borderId="8" xfId="0" applyFont="1" applyBorder="1" applyAlignment="1">
      <alignment horizontal="left" vertical="top" wrapText="1"/>
    </xf>
    <xf numFmtId="0" fontId="2" fillId="0" borderId="6" xfId="0" applyFont="1" applyBorder="1" applyAlignment="1">
      <alignment horizontal="left" vertical="center" wrapText="1"/>
    </xf>
    <xf numFmtId="0" fontId="2" fillId="0" borderId="0" xfId="0" applyFont="1" applyBorder="1" applyAlignment="1">
      <alignment horizontal="center" vertical="top" wrapText="1"/>
    </xf>
    <xf numFmtId="0" fontId="9" fillId="0" borderId="0" xfId="0" applyFont="1" applyAlignment="1">
      <alignment horizontal="center"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400050</xdr:colOff>
      <xdr:row>0</xdr:row>
      <xdr:rowOff>1409700</xdr:rowOff>
    </xdr:to>
    <xdr:pic>
      <xdr:nvPicPr>
        <xdr:cNvPr id="5121" name="Picture 1" descr="Scan10002"/>
        <xdr:cNvPicPr>
          <a:picLocks noChangeAspect="1" noChangeArrowheads="1"/>
        </xdr:cNvPicPr>
      </xdr:nvPicPr>
      <xdr:blipFill>
        <a:blip xmlns:r="http://schemas.openxmlformats.org/officeDocument/2006/relationships" r:embed="rId1"/>
        <a:srcRect/>
        <a:stretch>
          <a:fillRect/>
        </a:stretch>
      </xdr:blipFill>
      <xdr:spPr bwMode="auto">
        <a:xfrm>
          <a:off x="4162425" y="0"/>
          <a:ext cx="1104900" cy="14097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HCL\Local%20Settings\Temporary%20Internet%20Files\Content.IE5\W3SHU18F\march09bi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ary"/>
      <sheetName val="APGLI"/>
      <sheetName val="GIS"/>
      <sheetName val="P.T."/>
      <sheetName val="P.F."/>
      <sheetName val="Sheet3"/>
      <sheetName val="Bank"/>
      <sheetName val="Incri"/>
      <sheetName val="Sheet2"/>
      <sheetName val="Sheet4"/>
      <sheetName val="101"/>
      <sheetName val="Sheet7"/>
      <sheetName val="Sheet6"/>
    </sheetNames>
    <sheetDataSet>
      <sheetData sheetId="0" refreshError="1">
        <row r="5">
          <cell r="D5">
            <v>645578</v>
          </cell>
        </row>
        <row r="6">
          <cell r="D6">
            <v>645579</v>
          </cell>
        </row>
        <row r="8">
          <cell r="D8">
            <v>645580</v>
          </cell>
        </row>
        <row r="9">
          <cell r="D9">
            <v>645581</v>
          </cell>
        </row>
        <row r="10">
          <cell r="D10">
            <v>645582</v>
          </cell>
        </row>
        <row r="12">
          <cell r="D12">
            <v>645583</v>
          </cell>
        </row>
        <row r="13">
          <cell r="D13">
            <v>645584</v>
          </cell>
        </row>
        <row r="15">
          <cell r="D15">
            <v>645585</v>
          </cell>
        </row>
        <row r="16">
          <cell r="D16">
            <v>645586</v>
          </cell>
        </row>
        <row r="17">
          <cell r="D17">
            <v>645587</v>
          </cell>
        </row>
        <row r="20">
          <cell r="D20">
            <v>645589</v>
          </cell>
        </row>
        <row r="21">
          <cell r="D21">
            <v>645590</v>
          </cell>
        </row>
        <row r="22">
          <cell r="D22">
            <v>645591</v>
          </cell>
        </row>
        <row r="23">
          <cell r="D23">
            <v>645592</v>
          </cell>
        </row>
        <row r="25">
          <cell r="D25">
            <v>645593</v>
          </cell>
        </row>
        <row r="26">
          <cell r="D26">
            <v>645594</v>
          </cell>
        </row>
        <row r="27">
          <cell r="D27">
            <v>645595</v>
          </cell>
        </row>
        <row r="28">
          <cell r="D28">
            <v>645596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0"/>
  </sheetPr>
  <dimension ref="A1:B7"/>
  <sheetViews>
    <sheetView topLeftCell="A19" workbookViewId="0">
      <selection activeCell="C10" sqref="C10"/>
    </sheetView>
  </sheetViews>
  <sheetFormatPr defaultRowHeight="12.75"/>
  <sheetData>
    <row r="1" spans="1:2" ht="33" customHeight="1">
      <c r="A1" s="269" t="s">
        <v>558</v>
      </c>
    </row>
    <row r="2" spans="1:2" ht="36.75" customHeight="1">
      <c r="A2" s="269" t="s">
        <v>559</v>
      </c>
    </row>
    <row r="3" spans="1:2" ht="32.25" customHeight="1">
      <c r="A3" s="269" t="s">
        <v>555</v>
      </c>
      <c r="B3" s="269"/>
    </row>
    <row r="4" spans="1:2" ht="24.75" customHeight="1">
      <c r="A4" s="269" t="s">
        <v>556</v>
      </c>
      <c r="B4" s="269"/>
    </row>
    <row r="5" spans="1:2" ht="25.5" customHeight="1">
      <c r="A5" s="269" t="s">
        <v>611</v>
      </c>
      <c r="B5" s="269"/>
    </row>
    <row r="6" spans="1:2" ht="22.5" customHeight="1">
      <c r="A6" s="269" t="s">
        <v>557</v>
      </c>
      <c r="B6" s="269"/>
    </row>
    <row r="7" spans="1:2" ht="15.75">
      <c r="A7" s="269" t="s">
        <v>613</v>
      </c>
    </row>
  </sheetData>
  <phoneticPr fontId="6"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codeName="Sheet10" enableFormatConditionsCalculation="0">
    <tabColor indexed="15"/>
    <pageSetUpPr fitToPage="1"/>
  </sheetPr>
  <dimension ref="A1:IV33"/>
  <sheetViews>
    <sheetView workbookViewId="0">
      <selection activeCell="A23" sqref="A23:IV26"/>
    </sheetView>
  </sheetViews>
  <sheetFormatPr defaultRowHeight="14.25"/>
  <cols>
    <col min="1" max="1" width="9" customWidth="1"/>
    <col min="2" max="2" width="14" customWidth="1"/>
    <col min="3" max="3" width="24.85546875" style="187" customWidth="1"/>
    <col min="4" max="4" width="9.85546875" hidden="1" customWidth="1"/>
    <col min="5" max="5" width="22.140625" style="79" customWidth="1"/>
    <col min="6" max="6" width="6.7109375" hidden="1" customWidth="1"/>
    <col min="7" max="7" width="4.42578125" hidden="1" customWidth="1"/>
    <col min="8" max="8" width="5.42578125" hidden="1" customWidth="1"/>
    <col min="9" max="9" width="6.42578125" hidden="1" customWidth="1"/>
  </cols>
  <sheetData>
    <row r="1" spans="1:256" ht="18">
      <c r="A1" s="328" t="str">
        <f>CONCATENATE(H1,"  ",I1)</f>
        <v>GIS Schedule for the month of  SEPTEMBER2009</v>
      </c>
      <c r="B1" s="328"/>
      <c r="C1" s="328"/>
      <c r="D1" s="328"/>
      <c r="E1" s="328"/>
      <c r="F1" s="14"/>
      <c r="H1" t="s">
        <v>10</v>
      </c>
      <c r="I1" s="190" t="str">
        <f>data1!B1</f>
        <v>SEPTEMBER2009</v>
      </c>
    </row>
    <row r="2" spans="1:256" ht="18">
      <c r="A2" s="330" t="str">
        <f>APGLI!A2</f>
        <v xml:space="preserve"> Teaching staff of :ZPHS,RAVELA</v>
      </c>
      <c r="B2" s="330"/>
      <c r="C2" s="330"/>
      <c r="D2" s="330"/>
      <c r="E2" s="330"/>
      <c r="F2" s="330"/>
    </row>
    <row r="3" spans="1:256" ht="24" customHeight="1">
      <c r="A3" s="329" t="str">
        <f>F.A!A3</f>
        <v>DDO CODE : 06080308006DDO PH NO:9912892677</v>
      </c>
      <c r="B3" s="329"/>
      <c r="C3" s="329"/>
      <c r="D3" s="329"/>
      <c r="E3" s="329"/>
      <c r="F3" s="329"/>
    </row>
    <row r="4" spans="1:256" s="81" customFormat="1" ht="20.100000000000001" customHeight="1">
      <c r="A4" s="70" t="s">
        <v>173</v>
      </c>
      <c r="B4" s="1" t="s">
        <v>300</v>
      </c>
      <c r="C4" s="1" t="s">
        <v>330</v>
      </c>
      <c r="D4" s="70"/>
      <c r="E4" s="1" t="s">
        <v>314</v>
      </c>
    </row>
    <row r="5" spans="1:256" ht="20.100000000000001" customHeight="1">
      <c r="A5" s="70">
        <v>1</v>
      </c>
      <c r="B5" s="70">
        <f>APGLI!B5</f>
        <v>603898</v>
      </c>
      <c r="C5" s="109" t="str">
        <f>salary!B5</f>
        <v>A.Subba rao</v>
      </c>
      <c r="D5" s="2">
        <f>SUM([1]Salary!D5)</f>
        <v>645578</v>
      </c>
      <c r="E5" s="2">
        <f>salary!U5</f>
        <v>60</v>
      </c>
      <c r="F5" s="14"/>
    </row>
    <row r="6" spans="1:256" ht="20.100000000000001" customHeight="1">
      <c r="A6" s="70">
        <v>2</v>
      </c>
      <c r="B6" s="70">
        <f>APGLI!B6</f>
        <v>625250</v>
      </c>
      <c r="C6" s="109" t="str">
        <f>salary!B6</f>
        <v>T.Seetarami Reddy</v>
      </c>
      <c r="D6" s="2">
        <f>SUM([1]Salary!D6)</f>
        <v>645579</v>
      </c>
      <c r="E6" s="2">
        <f>salary!U6</f>
        <v>60</v>
      </c>
      <c r="F6" s="14"/>
    </row>
    <row r="7" spans="1:256" ht="20.100000000000001" customHeight="1">
      <c r="A7" s="70">
        <v>3</v>
      </c>
      <c r="B7" s="70">
        <f>APGLI!B7</f>
        <v>634044</v>
      </c>
      <c r="C7" s="109" t="str">
        <f>salary!B7</f>
        <v>P.Sambasiva Raju</v>
      </c>
      <c r="D7" s="2">
        <f>SUM([1]Salary!D8)</f>
        <v>645580</v>
      </c>
      <c r="E7" s="2">
        <f>salary!U7</f>
        <v>60</v>
      </c>
      <c r="F7" s="14"/>
    </row>
    <row r="8" spans="1:256" ht="20.100000000000001" customHeight="1">
      <c r="A8" s="70">
        <v>4</v>
      </c>
      <c r="B8" s="70">
        <f>APGLI!B8</f>
        <v>645241</v>
      </c>
      <c r="C8" s="109" t="str">
        <f>salary!B8</f>
        <v>L.Bhadraiah</v>
      </c>
      <c r="D8" s="2">
        <f>SUM([1]Salary!D9)</f>
        <v>645581</v>
      </c>
      <c r="E8" s="2">
        <f>salary!U8</f>
        <v>60</v>
      </c>
      <c r="F8" s="14"/>
    </row>
    <row r="9" spans="1:256" ht="20.100000000000001" customHeight="1">
      <c r="A9" s="70">
        <v>5</v>
      </c>
      <c r="B9" s="70">
        <f>APGLI!B9</f>
        <v>634055</v>
      </c>
      <c r="C9" s="109" t="str">
        <f>salary!B9</f>
        <v>SK.Shameem</v>
      </c>
      <c r="D9" s="2">
        <f>SUM([1]Salary!D10)</f>
        <v>645582</v>
      </c>
      <c r="E9" s="2">
        <f>salary!U9</f>
        <v>60</v>
      </c>
      <c r="F9" s="14"/>
    </row>
    <row r="10" spans="1:256" ht="20.100000000000001" customHeight="1">
      <c r="A10" s="70">
        <v>6</v>
      </c>
      <c r="B10" s="70">
        <f>APGLI!B10</f>
        <v>603006</v>
      </c>
      <c r="C10" s="109" t="str">
        <f>salary!B10</f>
        <v>B.Vanaja Kumari</v>
      </c>
      <c r="D10" s="2">
        <f>SUM([1]Salary!D12)</f>
        <v>645583</v>
      </c>
      <c r="E10" s="2">
        <f>salary!U10</f>
        <v>60</v>
      </c>
      <c r="F10" s="14"/>
    </row>
    <row r="11" spans="1:256" ht="20.100000000000001" customHeight="1">
      <c r="A11" s="70">
        <v>7</v>
      </c>
      <c r="B11" s="70">
        <f>APGLI!B11</f>
        <v>639666</v>
      </c>
      <c r="C11" s="109" t="str">
        <f>salary!B11</f>
        <v>S.K.Akbar</v>
      </c>
      <c r="D11" s="2">
        <f>SUM([1]Salary!D13)</f>
        <v>645584</v>
      </c>
      <c r="E11" s="2">
        <f>salary!U11</f>
        <v>60</v>
      </c>
      <c r="F11" s="14"/>
    </row>
    <row r="12" spans="1:256" ht="20.100000000000001" customHeight="1">
      <c r="A12" s="70">
        <v>8</v>
      </c>
      <c r="B12" s="70">
        <f>APGLI!B12</f>
        <v>603242</v>
      </c>
      <c r="C12" s="109" t="str">
        <f>salary!B12</f>
        <v>Ch.S.Prasanthi Kumari</v>
      </c>
      <c r="D12" s="2">
        <f>SUM([1]Salary!D15)</f>
        <v>645585</v>
      </c>
      <c r="E12" s="2">
        <f>salary!U12</f>
        <v>60</v>
      </c>
      <c r="F12" s="14"/>
    </row>
    <row r="13" spans="1:256" ht="20.100000000000001" customHeight="1">
      <c r="A13" s="70">
        <v>9</v>
      </c>
      <c r="B13" s="70">
        <f>APGLI!B13</f>
        <v>636097</v>
      </c>
      <c r="C13" s="109" t="str">
        <f>salary!B13</f>
        <v>S.Mary Heneela</v>
      </c>
      <c r="D13" s="2">
        <f>SUM([1]Salary!D16)</f>
        <v>645586</v>
      </c>
      <c r="E13" s="2">
        <f>salary!U13</f>
        <v>60</v>
      </c>
      <c r="F13" s="14"/>
    </row>
    <row r="14" spans="1:256" ht="20.100000000000001" customHeight="1">
      <c r="A14" s="221">
        <v>10</v>
      </c>
      <c r="B14" s="70">
        <f>APGLI!B14</f>
        <v>625342</v>
      </c>
      <c r="C14" s="109" t="str">
        <f>salary!B14</f>
        <v>T.Padmavathi</v>
      </c>
      <c r="D14" s="229">
        <f>SUM([1]Salary!D17)</f>
        <v>645587</v>
      </c>
      <c r="E14" s="2">
        <f>salary!U14</f>
        <v>60</v>
      </c>
      <c r="F14" s="14"/>
    </row>
    <row r="15" spans="1:256" s="12" customFormat="1" ht="20.100000000000001" customHeight="1">
      <c r="A15" s="70">
        <v>11</v>
      </c>
      <c r="B15" s="70">
        <f>APGLI!B15</f>
        <v>625343</v>
      </c>
      <c r="C15" s="109" t="str">
        <f>salary!B15</f>
        <v>K.Steeven Babu</v>
      </c>
      <c r="D15" s="87"/>
      <c r="E15" s="2">
        <f>salary!U15</f>
        <v>60</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12" customFormat="1" ht="20.100000000000001" customHeight="1">
      <c r="A16" s="221">
        <v>12</v>
      </c>
      <c r="B16" s="70">
        <f>APGLI!B16</f>
        <v>625228</v>
      </c>
      <c r="C16" s="109" t="str">
        <f>salary!B16</f>
        <v>N.Haragopal</v>
      </c>
      <c r="D16" s="87"/>
      <c r="E16" s="2">
        <f>salary!U16</f>
        <v>60</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12" customFormat="1" ht="20.100000000000001" customHeight="1">
      <c r="A17" s="70">
        <v>13</v>
      </c>
      <c r="B17" s="70">
        <f>APGLI!B17</f>
        <v>0</v>
      </c>
      <c r="C17" s="109" t="str">
        <f>salary!B17</f>
        <v>J.Aruna Kumari</v>
      </c>
      <c r="D17" s="87"/>
      <c r="E17" s="2">
        <f>salary!U17</f>
        <v>0</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12" customFormat="1" ht="20.100000000000001" customHeight="1">
      <c r="A18" s="221">
        <v>14</v>
      </c>
      <c r="B18" s="70">
        <f>APGLI!B18</f>
        <v>634256</v>
      </c>
      <c r="C18" s="109" t="str">
        <f>salary!B18</f>
        <v>P.Radha Rani</v>
      </c>
      <c r="D18" s="87"/>
      <c r="E18" s="2">
        <f>salary!U18</f>
        <v>30</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12" customFormat="1" ht="20.100000000000001" customHeight="1">
      <c r="A19" s="70">
        <v>15</v>
      </c>
      <c r="B19" s="70">
        <f>APGLI!B19</f>
        <v>625262</v>
      </c>
      <c r="C19" s="109" t="str">
        <f>salary!B19</f>
        <v>R.L.Marianna</v>
      </c>
      <c r="D19" s="87"/>
      <c r="E19" s="2">
        <f>salary!U19</f>
        <v>30</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12" customFormat="1" ht="20.100000000000001" customHeight="1">
      <c r="A20" s="221">
        <v>16</v>
      </c>
      <c r="B20" s="70">
        <f>APGLI!B20</f>
        <v>0</v>
      </c>
      <c r="C20" s="109" t="str">
        <f>salary!B20</f>
        <v>vacant</v>
      </c>
      <c r="D20" s="87"/>
      <c r="E20" s="2">
        <f>salary!U20</f>
        <v>0</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12" customFormat="1" ht="20.100000000000001" customHeight="1">
      <c r="A21" s="70">
        <v>17</v>
      </c>
      <c r="B21" s="70">
        <f>APGLI!B21</f>
        <v>0</v>
      </c>
      <c r="C21" s="109">
        <f>salary!B21</f>
        <v>0</v>
      </c>
      <c r="D21" s="87"/>
      <c r="E21" s="2">
        <f>salary!U21</f>
        <v>0</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12" customFormat="1" ht="20.100000000000001" customHeight="1">
      <c r="A22" s="221">
        <v>18</v>
      </c>
      <c r="B22" s="70">
        <f>APGLI!B22</f>
        <v>0</v>
      </c>
      <c r="C22" s="109">
        <f>salary!B22</f>
        <v>0</v>
      </c>
      <c r="D22" s="87"/>
      <c r="E22" s="2">
        <f>salary!U22</f>
        <v>0</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12" customFormat="1" ht="20.100000000000001" hidden="1" customHeight="1">
      <c r="A23" s="70">
        <v>19</v>
      </c>
      <c r="B23" s="70">
        <f>APGLI!B23</f>
        <v>0</v>
      </c>
      <c r="C23" s="109">
        <f>salary!B23</f>
        <v>0</v>
      </c>
      <c r="D23" s="87"/>
      <c r="E23" s="2">
        <f>salary!U23</f>
        <v>0</v>
      </c>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12" customFormat="1" ht="20.100000000000001" hidden="1" customHeight="1">
      <c r="A24" s="221">
        <v>20</v>
      </c>
      <c r="B24" s="70">
        <f>APGLI!B24</f>
        <v>0</v>
      </c>
      <c r="C24" s="109">
        <f>salary!B24</f>
        <v>0</v>
      </c>
      <c r="D24" s="87"/>
      <c r="E24" s="2">
        <f>salary!U24</f>
        <v>0</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12" customFormat="1" ht="20.100000000000001" hidden="1" customHeight="1">
      <c r="A25" s="70">
        <v>21</v>
      </c>
      <c r="B25" s="70">
        <f>APGLI!B25</f>
        <v>0</v>
      </c>
      <c r="C25" s="109">
        <f>salary!B25</f>
        <v>0</v>
      </c>
      <c r="D25" s="87"/>
      <c r="E25" s="2">
        <f>salary!U25</f>
        <v>0</v>
      </c>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12" customFormat="1" ht="20.100000000000001" hidden="1" customHeight="1">
      <c r="A26" s="221">
        <v>22</v>
      </c>
      <c r="B26" s="70">
        <f>APGLI!B26</f>
        <v>0</v>
      </c>
      <c r="C26" s="109">
        <f>salary!B26</f>
        <v>0</v>
      </c>
      <c r="D26" s="87"/>
      <c r="E26" s="2">
        <f>salary!U26</f>
        <v>0</v>
      </c>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5">
      <c r="A27" s="230"/>
      <c r="B27" s="230"/>
      <c r="C27" s="231" t="s">
        <v>343</v>
      </c>
      <c r="D27" s="230"/>
      <c r="E27" s="232">
        <f>SUM(E5:E26)</f>
        <v>780</v>
      </c>
      <c r="F27" s="14"/>
    </row>
    <row r="28" spans="1:256" ht="28.5" customHeight="1">
      <c r="A28" s="332" t="str">
        <f>converter!B21</f>
        <v>(Seven Hundred and Eighty rupees only)</v>
      </c>
      <c r="B28" s="332"/>
      <c r="C28" s="332"/>
      <c r="D28" s="332"/>
      <c r="E28" s="332"/>
      <c r="F28" s="14"/>
    </row>
    <row r="33" spans="5:5" ht="18">
      <c r="E33" s="107" t="s">
        <v>532</v>
      </c>
    </row>
  </sheetData>
  <mergeCells count="4">
    <mergeCell ref="A3:F3"/>
    <mergeCell ref="A1:E1"/>
    <mergeCell ref="A2:F2"/>
    <mergeCell ref="A28:E28"/>
  </mergeCells>
  <phoneticPr fontId="0" type="noConversion"/>
  <printOptions horizontalCentered="1"/>
  <pageMargins left="0.5" right="0.5" top="0.5" bottom="0.89" header="0.5" footer="0.5"/>
  <pageSetup paperSize="5" fitToHeight="3" orientation="portrait" horizontalDpi="120" verticalDpi="180"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sheetPr codeName="Sheet11" enableFormatConditionsCalculation="0">
    <tabColor indexed="48"/>
    <pageSetUpPr fitToPage="1"/>
  </sheetPr>
  <dimension ref="A1:IV100"/>
  <sheetViews>
    <sheetView workbookViewId="0">
      <selection activeCell="A23" sqref="A23:IV26"/>
    </sheetView>
  </sheetViews>
  <sheetFormatPr defaultRowHeight="12.75"/>
  <cols>
    <col min="1" max="1" width="5.42578125" style="12" customWidth="1"/>
    <col min="2" max="2" width="12" style="12" bestFit="1" customWidth="1"/>
    <col min="3" max="3" width="23.85546875" style="12" customWidth="1"/>
    <col min="4" max="4" width="10.140625" style="37" customWidth="1"/>
    <col min="5" max="5" width="7.5703125" style="12" customWidth="1"/>
    <col min="6" max="6" width="14" style="37" customWidth="1"/>
    <col min="7" max="7" width="6.42578125" style="37" customWidth="1"/>
    <col min="8" max="8" width="9.42578125" style="37" customWidth="1"/>
    <col min="9" max="9" width="14" style="37" customWidth="1"/>
    <col min="10" max="10" width="20.42578125" bestFit="1" customWidth="1"/>
    <col min="11" max="11" width="25.28515625" customWidth="1"/>
    <col min="12" max="12" width="13.28515625" customWidth="1"/>
    <col min="13" max="13" width="14.42578125" customWidth="1"/>
    <col min="14" max="14" width="12" bestFit="1" customWidth="1"/>
    <col min="15" max="15" width="11.42578125" bestFit="1" customWidth="1"/>
    <col min="16" max="16" width="13.5703125" customWidth="1"/>
  </cols>
  <sheetData>
    <row r="1" spans="1:256" ht="20.25">
      <c r="A1" s="309" t="str">
        <f>CONCATENATE(J1,"  ",K1)</f>
        <v xml:space="preserve"> Z.P.P.F Schedule for the Month of  SEPTEMBER2009</v>
      </c>
      <c r="B1" s="309"/>
      <c r="C1" s="309"/>
      <c r="D1" s="309"/>
      <c r="E1" s="309"/>
      <c r="F1" s="309"/>
      <c r="G1" s="309"/>
      <c r="H1" s="309"/>
      <c r="I1" s="309"/>
      <c r="J1" t="s">
        <v>11</v>
      </c>
      <c r="K1" s="190" t="str">
        <f>data1!B1</f>
        <v>SEPTEMBER2009</v>
      </c>
    </row>
    <row r="2" spans="1:256" ht="18" customHeight="1">
      <c r="A2" s="330" t="str">
        <f>APGLI!A2</f>
        <v xml:space="preserve"> Teaching staff of :ZPHS,RAVELA</v>
      </c>
      <c r="B2" s="330"/>
      <c r="C2" s="330"/>
      <c r="D2" s="330"/>
      <c r="E2" s="330"/>
      <c r="F2" s="330"/>
      <c r="G2" s="330"/>
      <c r="H2" s="330"/>
      <c r="I2" s="330"/>
    </row>
    <row r="3" spans="1:256" ht="30.75" customHeight="1">
      <c r="A3" s="329" t="str">
        <f>F.A!A3</f>
        <v>DDO CODE : 06080308006DDO PH NO:9912892677</v>
      </c>
      <c r="B3" s="329"/>
      <c r="C3" s="329"/>
      <c r="D3" s="329"/>
      <c r="E3" s="329"/>
      <c r="F3" s="329"/>
      <c r="G3" s="329"/>
      <c r="H3" s="329"/>
      <c r="I3" s="337"/>
    </row>
    <row r="4" spans="1:256" s="47" customFormat="1" ht="20.100000000000001" customHeight="1">
      <c r="A4" s="70" t="s">
        <v>173</v>
      </c>
      <c r="B4" s="1" t="s">
        <v>324</v>
      </c>
      <c r="C4" s="1" t="s">
        <v>330</v>
      </c>
      <c r="D4" s="70" t="s">
        <v>325</v>
      </c>
      <c r="E4" s="70" t="s">
        <v>84</v>
      </c>
      <c r="F4" s="111" t="s">
        <v>316</v>
      </c>
      <c r="G4" s="70" t="s">
        <v>317</v>
      </c>
      <c r="H4" s="73" t="s">
        <v>318</v>
      </c>
      <c r="I4" s="105" t="s">
        <v>319</v>
      </c>
      <c r="J4" s="87"/>
      <c r="K4" s="87"/>
      <c r="L4" s="87"/>
      <c r="M4" s="87"/>
    </row>
    <row r="5" spans="1:256" ht="20.100000000000001" customHeight="1">
      <c r="A5" s="70">
        <v>1</v>
      </c>
      <c r="B5" s="70">
        <f>APGLI!B5</f>
        <v>603898</v>
      </c>
      <c r="C5" s="109" t="str">
        <f>salary!B5</f>
        <v>A.Subba rao</v>
      </c>
      <c r="D5" s="1">
        <f>data1!I3</f>
        <v>20230</v>
      </c>
      <c r="E5" s="9">
        <f>salary!G5</f>
        <v>16450</v>
      </c>
      <c r="F5" s="110">
        <f>salary!Q5</f>
        <v>1500</v>
      </c>
      <c r="G5" s="110">
        <f>salary!R5</f>
        <v>0</v>
      </c>
      <c r="H5" s="110"/>
      <c r="I5" s="110">
        <f t="shared" ref="I5:I26" si="0">F5+G5</f>
        <v>1500</v>
      </c>
    </row>
    <row r="6" spans="1:256" ht="20.100000000000001" customHeight="1">
      <c r="A6" s="70">
        <v>2</v>
      </c>
      <c r="B6" s="70">
        <f>APGLI!B6</f>
        <v>625250</v>
      </c>
      <c r="C6" s="109" t="str">
        <f>salary!B6</f>
        <v>T.Seetarami Reddy</v>
      </c>
      <c r="D6" s="1">
        <f>data1!I4</f>
        <v>26349</v>
      </c>
      <c r="E6" s="9">
        <f>salary!G6</f>
        <v>9775</v>
      </c>
      <c r="F6" s="110">
        <f>salary!Q6</f>
        <v>3000</v>
      </c>
      <c r="G6" s="110">
        <f>salary!R6</f>
        <v>0</v>
      </c>
      <c r="H6" s="110"/>
      <c r="I6" s="110">
        <f t="shared" si="0"/>
        <v>3000</v>
      </c>
    </row>
    <row r="7" spans="1:256" ht="20.100000000000001" customHeight="1">
      <c r="A7" s="70">
        <v>3</v>
      </c>
      <c r="B7" s="70">
        <f>APGLI!B7</f>
        <v>634044</v>
      </c>
      <c r="C7" s="109" t="str">
        <f>salary!B7</f>
        <v>P.Sambasiva Raju</v>
      </c>
      <c r="D7" s="1">
        <f>data1!I5</f>
        <v>25162</v>
      </c>
      <c r="E7" s="9">
        <f>salary!G7</f>
        <v>8385</v>
      </c>
      <c r="F7" s="110">
        <f>salary!Q7</f>
        <v>1000</v>
      </c>
      <c r="G7" s="110">
        <f>salary!R7</f>
        <v>0</v>
      </c>
      <c r="H7" s="113"/>
      <c r="I7" s="110">
        <f t="shared" si="0"/>
        <v>1000</v>
      </c>
    </row>
    <row r="8" spans="1:256" ht="20.100000000000001" customHeight="1">
      <c r="A8" s="70">
        <v>4</v>
      </c>
      <c r="B8" s="70">
        <f>APGLI!B8</f>
        <v>645241</v>
      </c>
      <c r="C8" s="109" t="str">
        <f>salary!B8</f>
        <v>L.Bhadraiah</v>
      </c>
      <c r="D8" s="1">
        <f>data1!I6</f>
        <v>24260</v>
      </c>
      <c r="E8" s="9">
        <f>salary!G8</f>
        <v>8385</v>
      </c>
      <c r="F8" s="110">
        <f>salary!Q8</f>
        <v>500</v>
      </c>
      <c r="G8" s="110">
        <f>salary!R8</f>
        <v>0</v>
      </c>
      <c r="H8" s="110"/>
      <c r="I8" s="110">
        <f t="shared" si="0"/>
        <v>500</v>
      </c>
    </row>
    <row r="9" spans="1:256" ht="20.100000000000001" customHeight="1">
      <c r="A9" s="70">
        <v>5</v>
      </c>
      <c r="B9" s="70">
        <f>APGLI!B9</f>
        <v>634055</v>
      </c>
      <c r="C9" s="109" t="str">
        <f>salary!B9</f>
        <v>SK.Shameem</v>
      </c>
      <c r="D9" s="1">
        <f>data1!I7</f>
        <v>0</v>
      </c>
      <c r="E9" s="9">
        <f>salary!G9</f>
        <v>7385</v>
      </c>
      <c r="F9" s="110">
        <f>salary!Q9</f>
        <v>0</v>
      </c>
      <c r="G9" s="110">
        <f>salary!R9</f>
        <v>0</v>
      </c>
      <c r="H9" s="113"/>
      <c r="I9" s="110">
        <f t="shared" si="0"/>
        <v>0</v>
      </c>
    </row>
    <row r="10" spans="1:256" ht="20.100000000000001" customHeight="1">
      <c r="A10" s="70">
        <v>6</v>
      </c>
      <c r="B10" s="70">
        <f>APGLI!B10</f>
        <v>603006</v>
      </c>
      <c r="C10" s="109" t="str">
        <f>salary!B10</f>
        <v>B.Vanaja Kumari</v>
      </c>
      <c r="D10" s="1">
        <f>data1!I8</f>
        <v>28182</v>
      </c>
      <c r="E10" s="9">
        <f>salary!G10</f>
        <v>9775</v>
      </c>
      <c r="F10" s="110">
        <f>salary!Q10</f>
        <v>1000</v>
      </c>
      <c r="G10" s="110">
        <f>salary!R10</f>
        <v>0</v>
      </c>
      <c r="H10" s="110"/>
      <c r="I10" s="110">
        <f t="shared" si="0"/>
        <v>1000</v>
      </c>
    </row>
    <row r="11" spans="1:256" ht="20.100000000000001" customHeight="1">
      <c r="A11" s="70">
        <v>7</v>
      </c>
      <c r="B11" s="70">
        <f>APGLI!B11</f>
        <v>639666</v>
      </c>
      <c r="C11" s="109" t="str">
        <f>salary!B11</f>
        <v>S.K.Akbar</v>
      </c>
      <c r="D11" s="1">
        <f>data1!I9</f>
        <v>20443</v>
      </c>
      <c r="E11" s="9">
        <f>salary!G11</f>
        <v>11755</v>
      </c>
      <c r="F11" s="110">
        <f>salary!Q11</f>
        <v>500</v>
      </c>
      <c r="G11" s="110">
        <f>salary!R11</f>
        <v>0</v>
      </c>
      <c r="H11" s="110"/>
      <c r="I11" s="110">
        <f t="shared" si="0"/>
        <v>500</v>
      </c>
    </row>
    <row r="12" spans="1:256" ht="20.100000000000001" customHeight="1">
      <c r="A12" s="70">
        <v>8</v>
      </c>
      <c r="B12" s="70">
        <f>APGLI!B12</f>
        <v>603242</v>
      </c>
      <c r="C12" s="109" t="str">
        <f>salary!B12</f>
        <v>Ch.S.Prasanthi Kumari</v>
      </c>
      <c r="D12" s="1">
        <f>data1!I10</f>
        <v>31711</v>
      </c>
      <c r="E12" s="9">
        <f>salary!G12</f>
        <v>8170</v>
      </c>
      <c r="F12" s="110">
        <f>salary!Q12</f>
        <v>1000</v>
      </c>
      <c r="G12" s="110">
        <f>salary!R12</f>
        <v>0</v>
      </c>
      <c r="H12" s="110"/>
      <c r="I12" s="110">
        <f t="shared" si="0"/>
        <v>1000</v>
      </c>
    </row>
    <row r="13" spans="1:256" ht="20.100000000000001" customHeight="1">
      <c r="A13" s="70">
        <v>9</v>
      </c>
      <c r="B13" s="70">
        <f>APGLI!B13</f>
        <v>636097</v>
      </c>
      <c r="C13" s="109" t="str">
        <f>salary!B13</f>
        <v>S.Mary Heneela</v>
      </c>
      <c r="D13" s="1">
        <f>data1!I11</f>
        <v>31841</v>
      </c>
      <c r="E13" s="9">
        <f>salary!G13</f>
        <v>7385</v>
      </c>
      <c r="F13" s="110">
        <f>salary!Q13</f>
        <v>300</v>
      </c>
      <c r="G13" s="110">
        <f>salary!R13</f>
        <v>0</v>
      </c>
      <c r="H13" s="110"/>
      <c r="I13" s="110">
        <f t="shared" si="0"/>
        <v>300</v>
      </c>
    </row>
    <row r="14" spans="1:256" ht="20.100000000000001" customHeight="1">
      <c r="A14" s="70">
        <v>10</v>
      </c>
      <c r="B14" s="70">
        <f>APGLI!B14</f>
        <v>625342</v>
      </c>
      <c r="C14" s="109" t="str">
        <f>salary!B14</f>
        <v>T.Padmavathi</v>
      </c>
      <c r="D14" s="1">
        <f>data1!I12</f>
        <v>20363</v>
      </c>
      <c r="E14" s="9">
        <f>salary!G14</f>
        <v>11440</v>
      </c>
      <c r="F14" s="110">
        <f>salary!Q14</f>
        <v>1500</v>
      </c>
      <c r="G14" s="110">
        <f>salary!R14</f>
        <v>0</v>
      </c>
      <c r="H14" s="110"/>
      <c r="I14" s="110">
        <f t="shared" si="0"/>
        <v>1500</v>
      </c>
    </row>
    <row r="15" spans="1:256" s="12" customFormat="1" ht="20.100000000000001" customHeight="1">
      <c r="A15" s="70">
        <v>11</v>
      </c>
      <c r="B15" s="70">
        <f>APGLI!B15</f>
        <v>625343</v>
      </c>
      <c r="C15" s="109" t="str">
        <f>salary!B15</f>
        <v>K.Steeven Babu</v>
      </c>
      <c r="D15" s="1">
        <f>data1!I13</f>
        <v>21045</v>
      </c>
      <c r="E15" s="9">
        <f>salary!G15</f>
        <v>11125</v>
      </c>
      <c r="F15" s="110">
        <f>salary!Q15</f>
        <v>2000</v>
      </c>
      <c r="G15" s="110">
        <f>salary!R15</f>
        <v>0</v>
      </c>
      <c r="H15" s="70"/>
      <c r="I15" s="110">
        <f t="shared" si="0"/>
        <v>2000</v>
      </c>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12" customFormat="1" ht="20.100000000000001" customHeight="1">
      <c r="A16" s="70">
        <v>12</v>
      </c>
      <c r="B16" s="70">
        <f>APGLI!B16</f>
        <v>625228</v>
      </c>
      <c r="C16" s="109" t="str">
        <f>salary!B16</f>
        <v>N.Haragopal</v>
      </c>
      <c r="D16" s="1">
        <f>data1!I14</f>
        <v>24168</v>
      </c>
      <c r="E16" s="9">
        <f>salary!G16</f>
        <v>8600</v>
      </c>
      <c r="F16" s="110">
        <f>salary!Q16</f>
        <v>600</v>
      </c>
      <c r="G16" s="110">
        <f>salary!R16</f>
        <v>0</v>
      </c>
      <c r="H16" s="70"/>
      <c r="I16" s="110">
        <f t="shared" si="0"/>
        <v>600</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12" customFormat="1" ht="20.100000000000001" customHeight="1">
      <c r="A17" s="70">
        <v>13</v>
      </c>
      <c r="B17" s="70">
        <f>APGLI!B17</f>
        <v>0</v>
      </c>
      <c r="C17" s="109" t="str">
        <f>salary!B17</f>
        <v>J.Aruna Kumari</v>
      </c>
      <c r="D17" s="1">
        <f>data1!I15</f>
        <v>0</v>
      </c>
      <c r="E17" s="9">
        <f>salary!G17</f>
        <v>0</v>
      </c>
      <c r="F17" s="110">
        <f>salary!Q17</f>
        <v>0</v>
      </c>
      <c r="G17" s="110">
        <f>salary!R17</f>
        <v>0</v>
      </c>
      <c r="H17" s="70"/>
      <c r="I17" s="110">
        <f t="shared" si="0"/>
        <v>0</v>
      </c>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12" customFormat="1" ht="20.100000000000001" customHeight="1">
      <c r="A18" s="70">
        <v>14</v>
      </c>
      <c r="B18" s="70">
        <f>APGLI!B18</f>
        <v>634256</v>
      </c>
      <c r="C18" s="109" t="str">
        <f>salary!B18</f>
        <v>P.Radha Rani</v>
      </c>
      <c r="D18" s="1">
        <f>data1!I16</f>
        <v>31941</v>
      </c>
      <c r="E18" s="9">
        <f>salary!G18</f>
        <v>6195</v>
      </c>
      <c r="F18" s="110">
        <f>salary!Q18</f>
        <v>1000</v>
      </c>
      <c r="G18" s="110">
        <f>salary!R18</f>
        <v>0</v>
      </c>
      <c r="H18" s="70"/>
      <c r="I18" s="110">
        <f t="shared" si="0"/>
        <v>1000</v>
      </c>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12" customFormat="1" ht="20.100000000000001" customHeight="1">
      <c r="A19" s="70">
        <v>15</v>
      </c>
      <c r="B19" s="70">
        <f>APGLI!B19</f>
        <v>625262</v>
      </c>
      <c r="C19" s="109" t="str">
        <f>salary!B19</f>
        <v>R.L.Marianna</v>
      </c>
      <c r="D19" s="1">
        <f>data1!I17</f>
        <v>25605</v>
      </c>
      <c r="E19" s="9">
        <f>salary!G19</f>
        <v>7385</v>
      </c>
      <c r="F19" s="110">
        <f>salary!Q19</f>
        <v>1500</v>
      </c>
      <c r="G19" s="110">
        <f>salary!R19</f>
        <v>0</v>
      </c>
      <c r="H19" s="70"/>
      <c r="I19" s="110">
        <f t="shared" si="0"/>
        <v>1500</v>
      </c>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12" customFormat="1" ht="20.100000000000001" customHeight="1">
      <c r="A20" s="70">
        <v>16</v>
      </c>
      <c r="B20" s="70">
        <f>APGLI!B20</f>
        <v>0</v>
      </c>
      <c r="C20" s="109" t="str">
        <f>salary!B20</f>
        <v>vacant</v>
      </c>
      <c r="D20" s="1">
        <f>data1!I18</f>
        <v>0</v>
      </c>
      <c r="E20" s="9">
        <f>salary!G20</f>
        <v>0</v>
      </c>
      <c r="F20" s="110">
        <f>salary!Q20</f>
        <v>0</v>
      </c>
      <c r="G20" s="110">
        <f>salary!R20</f>
        <v>0</v>
      </c>
      <c r="H20" s="70"/>
      <c r="I20" s="110">
        <f t="shared" si="0"/>
        <v>0</v>
      </c>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12" customFormat="1" ht="20.100000000000001" customHeight="1">
      <c r="A21" s="70">
        <v>17</v>
      </c>
      <c r="B21" s="70">
        <f>APGLI!B21</f>
        <v>0</v>
      </c>
      <c r="C21" s="109">
        <f>salary!B21</f>
        <v>0</v>
      </c>
      <c r="D21" s="1">
        <f>data1!I19</f>
        <v>0</v>
      </c>
      <c r="E21" s="9">
        <f>salary!G21</f>
        <v>0</v>
      </c>
      <c r="F21" s="110">
        <f>salary!Q21</f>
        <v>0</v>
      </c>
      <c r="G21" s="110">
        <f>salary!R21</f>
        <v>0</v>
      </c>
      <c r="H21" s="70"/>
      <c r="I21" s="110">
        <f t="shared" si="0"/>
        <v>0</v>
      </c>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12" customFormat="1" ht="20.100000000000001" customHeight="1">
      <c r="A22" s="70">
        <v>18</v>
      </c>
      <c r="B22" s="70">
        <f>APGLI!B22</f>
        <v>0</v>
      </c>
      <c r="C22" s="109">
        <f>salary!B22</f>
        <v>0</v>
      </c>
      <c r="D22" s="1">
        <f>data1!I20</f>
        <v>0</v>
      </c>
      <c r="E22" s="9">
        <f>salary!G22</f>
        <v>0</v>
      </c>
      <c r="F22" s="110">
        <f>salary!Q22</f>
        <v>0</v>
      </c>
      <c r="G22" s="110">
        <f>salary!R22</f>
        <v>0</v>
      </c>
      <c r="H22" s="70"/>
      <c r="I22" s="110">
        <f t="shared" si="0"/>
        <v>0</v>
      </c>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12" customFormat="1" ht="20.100000000000001" hidden="1" customHeight="1">
      <c r="A23" s="70">
        <v>19</v>
      </c>
      <c r="B23" s="70">
        <f>APGLI!B23</f>
        <v>0</v>
      </c>
      <c r="C23" s="109">
        <f>salary!B23</f>
        <v>0</v>
      </c>
      <c r="D23" s="1">
        <f>data1!I21</f>
        <v>0</v>
      </c>
      <c r="E23" s="9">
        <f>salary!G23</f>
        <v>0</v>
      </c>
      <c r="F23" s="110">
        <f>salary!Q23</f>
        <v>0</v>
      </c>
      <c r="G23" s="110">
        <f>salary!R23</f>
        <v>0</v>
      </c>
      <c r="H23" s="70"/>
      <c r="I23" s="110">
        <f t="shared" si="0"/>
        <v>0</v>
      </c>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12" customFormat="1" ht="20.100000000000001" hidden="1" customHeight="1">
      <c r="A24" s="70">
        <v>20</v>
      </c>
      <c r="B24" s="70">
        <f>APGLI!B24</f>
        <v>0</v>
      </c>
      <c r="C24" s="109">
        <f>salary!B24</f>
        <v>0</v>
      </c>
      <c r="D24" s="1">
        <f>data1!I22</f>
        <v>0</v>
      </c>
      <c r="E24" s="9">
        <f>salary!G24</f>
        <v>0</v>
      </c>
      <c r="F24" s="110">
        <f>salary!Q24</f>
        <v>0</v>
      </c>
      <c r="G24" s="110">
        <f>salary!R24</f>
        <v>0</v>
      </c>
      <c r="H24" s="70"/>
      <c r="I24" s="110">
        <f t="shared" si="0"/>
        <v>0</v>
      </c>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12" customFormat="1" ht="20.100000000000001" hidden="1" customHeight="1">
      <c r="A25" s="70">
        <v>21</v>
      </c>
      <c r="B25" s="70">
        <f>APGLI!B25</f>
        <v>0</v>
      </c>
      <c r="C25" s="109">
        <f>salary!B25</f>
        <v>0</v>
      </c>
      <c r="D25" s="1">
        <f>data1!I23</f>
        <v>0</v>
      </c>
      <c r="E25" s="9">
        <f>salary!G25</f>
        <v>0</v>
      </c>
      <c r="F25" s="110">
        <f>salary!Q25</f>
        <v>0</v>
      </c>
      <c r="G25" s="110">
        <f>salary!R25</f>
        <v>0</v>
      </c>
      <c r="H25" s="70"/>
      <c r="I25" s="110">
        <f t="shared" si="0"/>
        <v>0</v>
      </c>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12" customFormat="1" ht="20.100000000000001" hidden="1" customHeight="1">
      <c r="A26" s="70">
        <v>22</v>
      </c>
      <c r="B26" s="70">
        <f>APGLI!B26</f>
        <v>0</v>
      </c>
      <c r="C26" s="109">
        <f>salary!B26</f>
        <v>0</v>
      </c>
      <c r="D26" s="1">
        <f>data1!I24</f>
        <v>0</v>
      </c>
      <c r="E26" s="9">
        <f>salary!G26</f>
        <v>0</v>
      </c>
      <c r="F26" s="110">
        <f>salary!Q26</f>
        <v>0</v>
      </c>
      <c r="G26" s="110">
        <f>salary!R26</f>
        <v>0</v>
      </c>
      <c r="H26" s="70"/>
      <c r="I26" s="110">
        <f t="shared" si="0"/>
        <v>0</v>
      </c>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21" customHeight="1">
      <c r="A27" s="68"/>
      <c r="B27" s="68"/>
      <c r="C27" s="88"/>
      <c r="G27" s="40" t="s">
        <v>343</v>
      </c>
      <c r="H27" s="40"/>
      <c r="I27" s="117">
        <f>SUM(I5:I26)</f>
        <v>15400</v>
      </c>
    </row>
    <row r="28" spans="1:256" ht="18">
      <c r="A28" s="336" t="str">
        <f>converter!B20</f>
        <v>(Fifteen Thousand Four Hundred rupees only)</v>
      </c>
      <c r="B28" s="336"/>
      <c r="C28" s="336"/>
      <c r="D28" s="336"/>
      <c r="E28" s="336"/>
      <c r="F28" s="336"/>
      <c r="G28" s="336"/>
      <c r="H28" s="336"/>
      <c r="I28" s="336"/>
    </row>
    <row r="29" spans="1:256">
      <c r="A29" s="68"/>
      <c r="B29" s="68"/>
      <c r="C29" s="88"/>
    </row>
    <row r="30" spans="1:256" ht="15.75">
      <c r="A30" s="335"/>
      <c r="B30" s="335"/>
      <c r="C30" s="335"/>
      <c r="D30" s="86"/>
      <c r="E30" s="86"/>
      <c r="F30" s="20"/>
      <c r="G30" s="20"/>
      <c r="H30" s="20"/>
      <c r="I30" s="20"/>
    </row>
    <row r="31" spans="1:256" ht="15.75">
      <c r="A31" s="335"/>
      <c r="B31" s="335"/>
      <c r="C31" s="335"/>
      <c r="D31" s="86"/>
      <c r="E31" s="86"/>
      <c r="F31" s="20"/>
      <c r="G31" s="20"/>
      <c r="H31" s="20"/>
      <c r="I31" s="20"/>
    </row>
    <row r="32" spans="1:256">
      <c r="A32" s="68"/>
      <c r="B32" s="68"/>
      <c r="C32" s="88"/>
    </row>
    <row r="33" spans="1:8" ht="18">
      <c r="A33" s="68"/>
      <c r="B33" s="68"/>
      <c r="C33" s="88"/>
      <c r="H33" s="107" t="s">
        <v>532</v>
      </c>
    </row>
    <row r="34" spans="1:8">
      <c r="A34" s="68"/>
      <c r="B34" s="68"/>
      <c r="C34" s="88"/>
    </row>
    <row r="35" spans="1:8">
      <c r="A35" s="68"/>
      <c r="B35" s="68"/>
      <c r="C35" s="88"/>
    </row>
    <row r="36" spans="1:8">
      <c r="A36" s="68"/>
      <c r="B36" s="68"/>
      <c r="C36" s="88"/>
    </row>
    <row r="37" spans="1:8">
      <c r="A37" s="68"/>
      <c r="B37" s="68"/>
      <c r="C37" s="88"/>
    </row>
    <row r="38" spans="1:8">
      <c r="A38" s="68"/>
      <c r="B38" s="68"/>
      <c r="C38" s="88"/>
    </row>
    <row r="39" spans="1:8">
      <c r="A39" s="68"/>
      <c r="B39" s="68"/>
      <c r="C39" s="88"/>
    </row>
    <row r="40" spans="1:8">
      <c r="A40" s="68"/>
      <c r="B40" s="68"/>
      <c r="C40" s="88"/>
    </row>
    <row r="41" spans="1:8">
      <c r="A41" s="68"/>
      <c r="B41" s="68"/>
      <c r="C41" s="88"/>
    </row>
    <row r="42" spans="1:8">
      <c r="A42" s="68"/>
      <c r="B42" s="68"/>
      <c r="C42" s="88"/>
    </row>
    <row r="43" spans="1:8">
      <c r="A43" s="68"/>
      <c r="B43" s="68"/>
      <c r="C43" s="88"/>
    </row>
    <row r="44" spans="1:8">
      <c r="A44" s="68"/>
      <c r="B44" s="68"/>
      <c r="C44" s="88"/>
    </row>
    <row r="45" spans="1:8">
      <c r="A45" s="68"/>
      <c r="B45" s="68"/>
      <c r="C45" s="88"/>
    </row>
    <row r="46" spans="1:8">
      <c r="A46" s="68"/>
      <c r="B46" s="68"/>
      <c r="C46" s="88"/>
    </row>
    <row r="47" spans="1:8">
      <c r="A47" s="68"/>
      <c r="B47" s="68"/>
      <c r="C47" s="88"/>
    </row>
    <row r="48" spans="1:8">
      <c r="A48" s="68"/>
      <c r="B48" s="68"/>
      <c r="C48" s="88"/>
    </row>
    <row r="49" spans="1:3">
      <c r="A49" s="68"/>
      <c r="B49" s="68"/>
      <c r="C49" s="88"/>
    </row>
    <row r="50" spans="1:3">
      <c r="A50" s="68"/>
      <c r="B50" s="68"/>
      <c r="C50" s="88"/>
    </row>
    <row r="51" spans="1:3">
      <c r="A51" s="68"/>
      <c r="B51" s="68"/>
      <c r="C51" s="88"/>
    </row>
    <row r="52" spans="1:3">
      <c r="A52" s="68"/>
      <c r="B52" s="68"/>
      <c r="C52" s="88"/>
    </row>
    <row r="53" spans="1:3">
      <c r="A53" s="68"/>
      <c r="B53" s="68"/>
      <c r="C53" s="88"/>
    </row>
    <row r="54" spans="1:3">
      <c r="A54" s="68"/>
      <c r="B54" s="68"/>
      <c r="C54" s="88"/>
    </row>
    <row r="55" spans="1:3">
      <c r="A55" s="68"/>
      <c r="B55" s="68"/>
      <c r="C55" s="88"/>
    </row>
    <row r="56" spans="1:3">
      <c r="A56" s="68"/>
      <c r="B56" s="68"/>
      <c r="C56" s="88"/>
    </row>
    <row r="57" spans="1:3">
      <c r="A57" s="68"/>
      <c r="B57" s="68"/>
      <c r="C57" s="88"/>
    </row>
    <row r="58" spans="1:3">
      <c r="A58" s="68"/>
      <c r="B58" s="68"/>
      <c r="C58" s="88"/>
    </row>
    <row r="59" spans="1:3">
      <c r="A59" s="68"/>
      <c r="B59" s="68"/>
      <c r="C59" s="88"/>
    </row>
    <row r="60" spans="1:3">
      <c r="A60" s="68"/>
      <c r="B60" s="68"/>
      <c r="C60" s="88"/>
    </row>
    <row r="61" spans="1:3">
      <c r="A61" s="68"/>
      <c r="B61" s="68"/>
      <c r="C61" s="88"/>
    </row>
    <row r="62" spans="1:3">
      <c r="A62" s="68"/>
      <c r="B62" s="68"/>
      <c r="C62" s="88"/>
    </row>
    <row r="63" spans="1:3">
      <c r="A63" s="68"/>
      <c r="B63" s="68"/>
      <c r="C63" s="88"/>
    </row>
    <row r="64" spans="1:3">
      <c r="A64" s="68"/>
      <c r="B64" s="68"/>
      <c r="C64" s="88"/>
    </row>
    <row r="65" spans="1:3">
      <c r="A65" s="68"/>
      <c r="B65" s="68"/>
      <c r="C65" s="88"/>
    </row>
    <row r="66" spans="1:3">
      <c r="A66" s="68"/>
      <c r="B66" s="68"/>
      <c r="C66" s="88"/>
    </row>
    <row r="67" spans="1:3">
      <c r="A67" s="68"/>
      <c r="B67" s="68"/>
      <c r="C67" s="88"/>
    </row>
    <row r="68" spans="1:3">
      <c r="A68" s="68"/>
      <c r="B68" s="68"/>
      <c r="C68" s="88"/>
    </row>
    <row r="69" spans="1:3">
      <c r="A69" s="68"/>
      <c r="B69" s="68"/>
      <c r="C69" s="88"/>
    </row>
    <row r="70" spans="1:3">
      <c r="A70" s="68"/>
      <c r="B70" s="68"/>
      <c r="C70" s="88"/>
    </row>
    <row r="71" spans="1:3">
      <c r="A71" s="68"/>
      <c r="B71" s="68"/>
      <c r="C71" s="88"/>
    </row>
    <row r="72" spans="1:3">
      <c r="A72" s="68"/>
      <c r="B72" s="68"/>
      <c r="C72" s="88"/>
    </row>
    <row r="73" spans="1:3">
      <c r="A73" s="68"/>
      <c r="B73" s="68"/>
      <c r="C73" s="88"/>
    </row>
    <row r="74" spans="1:3">
      <c r="A74" s="68"/>
      <c r="B74" s="68"/>
      <c r="C74" s="88"/>
    </row>
    <row r="75" spans="1:3">
      <c r="A75" s="68"/>
      <c r="B75" s="68"/>
      <c r="C75" s="88"/>
    </row>
    <row r="76" spans="1:3">
      <c r="A76" s="68"/>
      <c r="B76" s="68"/>
      <c r="C76" s="88"/>
    </row>
    <row r="77" spans="1:3">
      <c r="A77" s="68"/>
      <c r="B77" s="68"/>
      <c r="C77" s="88"/>
    </row>
    <row r="78" spans="1:3">
      <c r="A78" s="68"/>
      <c r="B78" s="68"/>
      <c r="C78" s="88"/>
    </row>
    <row r="79" spans="1:3">
      <c r="A79" s="68"/>
      <c r="B79" s="68"/>
      <c r="C79" s="88"/>
    </row>
    <row r="80" spans="1:3">
      <c r="A80" s="68"/>
      <c r="B80" s="68"/>
      <c r="C80" s="88"/>
    </row>
    <row r="81" spans="1:5">
      <c r="A81" s="68"/>
      <c r="B81" s="68"/>
      <c r="C81" s="88"/>
    </row>
    <row r="82" spans="1:5">
      <c r="A82" s="68"/>
      <c r="B82" s="68"/>
      <c r="C82" s="88"/>
    </row>
    <row r="83" spans="1:5">
      <c r="A83" s="68"/>
      <c r="B83" s="68"/>
      <c r="C83" s="88"/>
    </row>
    <row r="84" spans="1:5">
      <c r="A84" s="68"/>
      <c r="B84" s="68"/>
      <c r="C84" s="88"/>
    </row>
    <row r="85" spans="1:5">
      <c r="A85" s="68"/>
      <c r="B85" s="68"/>
      <c r="C85" s="88"/>
    </row>
    <row r="86" spans="1:5">
      <c r="A86" s="68"/>
      <c r="B86" s="68"/>
      <c r="C86" s="88"/>
    </row>
    <row r="87" spans="1:5">
      <c r="A87" s="68"/>
      <c r="B87" s="68"/>
      <c r="C87" s="88"/>
      <c r="D87" s="186"/>
      <c r="E87" s="89"/>
    </row>
    <row r="88" spans="1:5">
      <c r="A88" s="68"/>
      <c r="B88" s="68"/>
      <c r="C88" s="88"/>
    </row>
    <row r="89" spans="1:5">
      <c r="A89" s="68"/>
      <c r="B89" s="68"/>
      <c r="C89" s="88"/>
    </row>
    <row r="90" spans="1:5">
      <c r="A90" s="68"/>
      <c r="B90" s="68"/>
      <c r="C90" s="88"/>
    </row>
    <row r="91" spans="1:5">
      <c r="A91" s="68"/>
      <c r="B91" s="68"/>
      <c r="C91" s="88"/>
    </row>
    <row r="92" spans="1:5">
      <c r="A92" s="68"/>
      <c r="B92" s="68"/>
      <c r="C92" s="88"/>
    </row>
    <row r="93" spans="1:5">
      <c r="A93" s="68"/>
      <c r="B93" s="68"/>
      <c r="C93" s="88"/>
    </row>
    <row r="94" spans="1:5">
      <c r="A94" s="68"/>
      <c r="B94" s="68"/>
      <c r="C94" s="88"/>
    </row>
    <row r="95" spans="1:5">
      <c r="A95" s="68"/>
      <c r="B95" s="68"/>
      <c r="C95" s="88"/>
    </row>
    <row r="96" spans="1:5">
      <c r="A96" s="68"/>
      <c r="B96" s="68"/>
      <c r="C96" s="88"/>
    </row>
    <row r="97" spans="1:9">
      <c r="A97" s="68"/>
      <c r="B97" s="68"/>
      <c r="C97" s="88"/>
    </row>
    <row r="98" spans="1:9">
      <c r="A98" s="68"/>
      <c r="B98" s="68"/>
      <c r="C98" s="88"/>
    </row>
    <row r="99" spans="1:9">
      <c r="A99" s="333"/>
      <c r="B99" s="333"/>
      <c r="C99" s="333"/>
      <c r="D99" s="30"/>
      <c r="E99" s="90"/>
      <c r="F99" s="30"/>
      <c r="G99" s="30"/>
      <c r="H99" s="30"/>
      <c r="I99" s="30"/>
    </row>
    <row r="100" spans="1:9" ht="18.75">
      <c r="A100" s="334"/>
      <c r="B100" s="334"/>
      <c r="C100" s="334"/>
      <c r="D100" s="334"/>
      <c r="E100" s="334"/>
      <c r="F100" s="334"/>
      <c r="G100" s="334"/>
      <c r="H100" s="334"/>
      <c r="I100" s="334"/>
    </row>
  </sheetData>
  <mergeCells count="8">
    <mergeCell ref="A99:C99"/>
    <mergeCell ref="A100:I100"/>
    <mergeCell ref="A30:C30"/>
    <mergeCell ref="A28:I28"/>
    <mergeCell ref="A1:I1"/>
    <mergeCell ref="A2:I2"/>
    <mergeCell ref="A3:I3"/>
    <mergeCell ref="A31:C31"/>
  </mergeCells>
  <phoneticPr fontId="0" type="noConversion"/>
  <printOptions horizontalCentered="1"/>
  <pageMargins left="1" right="1" top="1" bottom="1" header="0.5" footer="0.5"/>
  <pageSetup paperSize="5" scale="84" fitToHeight="3" orientation="portrait" horizontalDpi="120" verticalDpi="180"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sheetPr codeName="Sheet12" enableFormatConditionsCalculation="0">
    <tabColor indexed="10"/>
  </sheetPr>
  <dimension ref="A1:IV32"/>
  <sheetViews>
    <sheetView workbookViewId="0">
      <selection activeCell="A23" sqref="A23:IV26"/>
    </sheetView>
  </sheetViews>
  <sheetFormatPr defaultRowHeight="18"/>
  <cols>
    <col min="1" max="1" width="8.5703125" style="144" customWidth="1"/>
    <col min="2" max="2" width="29" style="189" customWidth="1"/>
    <col min="3" max="3" width="23.5703125" style="107" customWidth="1"/>
    <col min="4" max="4" width="17" style="107" customWidth="1"/>
    <col min="5" max="5" width="15.85546875" style="94" customWidth="1"/>
    <col min="6" max="6" width="16.42578125" style="82" bestFit="1" customWidth="1"/>
    <col min="7" max="7" width="21.85546875" style="82" bestFit="1" customWidth="1"/>
    <col min="8" max="8" width="12.85546875" style="82" customWidth="1"/>
    <col min="9" max="9" width="10" style="83" customWidth="1"/>
    <col min="10" max="10" width="9.7109375" style="83" customWidth="1"/>
    <col min="11" max="11" width="10" style="83" customWidth="1"/>
    <col min="12" max="16384" width="9.140625" style="82"/>
  </cols>
  <sheetData>
    <row r="1" spans="1:256" ht="57" customHeight="1">
      <c r="A1" s="338" t="s">
        <v>12</v>
      </c>
      <c r="B1" s="338"/>
      <c r="C1" s="338"/>
      <c r="D1" s="338"/>
      <c r="E1" s="338"/>
    </row>
    <row r="2" spans="1:256" ht="31.5" customHeight="1">
      <c r="A2" s="339" t="str">
        <f>CONCATENATE(J3,J4)</f>
        <v>Name of the NPB:SBI,MANGALAGIRI</v>
      </c>
      <c r="B2" s="340"/>
      <c r="C2" s="340"/>
      <c r="D2" s="340"/>
      <c r="E2" s="341"/>
    </row>
    <row r="3" spans="1:256" ht="31.5" customHeight="1">
      <c r="A3" s="324" t="str">
        <f>F.A!A3</f>
        <v>DDO CODE : 06080308006DDO PH NO:9912892677</v>
      </c>
      <c r="B3" s="325"/>
      <c r="C3" s="325"/>
      <c r="D3" s="325"/>
      <c r="E3" s="326"/>
      <c r="F3" s="199"/>
      <c r="G3" s="199"/>
      <c r="H3" s="199"/>
      <c r="I3" s="200"/>
      <c r="J3" s="263" t="s">
        <v>552</v>
      </c>
    </row>
    <row r="4" spans="1:256" s="84" customFormat="1" ht="22.5" customHeight="1">
      <c r="A4" s="2" t="s">
        <v>376</v>
      </c>
      <c r="B4" s="1" t="s">
        <v>330</v>
      </c>
      <c r="C4" s="217" t="s">
        <v>331</v>
      </c>
      <c r="D4" s="141" t="s">
        <v>332</v>
      </c>
      <c r="E4" s="218" t="s">
        <v>57</v>
      </c>
      <c r="H4" s="82"/>
      <c r="I4" s="85"/>
      <c r="J4" s="264" t="str">
        <f>data2!B7</f>
        <v>SBI,MANGALAGIRI</v>
      </c>
      <c r="K4" s="85"/>
    </row>
    <row r="5" spans="1:256" ht="18.75" customHeight="1">
      <c r="A5" s="188">
        <v>1</v>
      </c>
      <c r="B5" s="216" t="str">
        <f>salary!B5</f>
        <v>A.Subba rao</v>
      </c>
      <c r="C5" s="215">
        <f>data1!K3</f>
        <v>11003260216</v>
      </c>
      <c r="D5" s="145">
        <f>data1!L3</f>
        <v>1011</v>
      </c>
      <c r="E5" s="142">
        <f>salary!AG5</f>
        <v>28097</v>
      </c>
      <c r="F5" s="143"/>
      <c r="G5" s="143"/>
    </row>
    <row r="6" spans="1:256" ht="18.75" customHeight="1">
      <c r="A6" s="188">
        <v>2</v>
      </c>
      <c r="B6" s="216" t="str">
        <f>salary!B6</f>
        <v>T.Seetarami Reddy</v>
      </c>
      <c r="C6" s="215">
        <f>data1!K4</f>
        <v>30170622445</v>
      </c>
      <c r="D6" s="145">
        <f>data1!L4</f>
        <v>1011</v>
      </c>
      <c r="E6" s="142">
        <f>salary!AG6</f>
        <v>14558</v>
      </c>
      <c r="F6" s="143"/>
      <c r="G6" s="143"/>
    </row>
    <row r="7" spans="1:256" ht="18.75" customHeight="1">
      <c r="A7" s="188">
        <v>3</v>
      </c>
      <c r="B7" s="216" t="str">
        <f>salary!B7</f>
        <v>P.Sambasiva Raju</v>
      </c>
      <c r="C7" s="215">
        <f>data1!K5</f>
        <v>11618561056</v>
      </c>
      <c r="D7" s="145">
        <f>data1!L5</f>
        <v>1011</v>
      </c>
      <c r="E7" s="142">
        <f>salary!AG7</f>
        <v>14053</v>
      </c>
      <c r="F7" s="143"/>
      <c r="G7" s="143"/>
    </row>
    <row r="8" spans="1:256" ht="18.75" customHeight="1">
      <c r="A8" s="188">
        <v>4</v>
      </c>
      <c r="B8" s="216" t="str">
        <f>salary!B8</f>
        <v>L.Bhadraiah</v>
      </c>
      <c r="C8" s="215">
        <f>data1!K6</f>
        <v>11617755258</v>
      </c>
      <c r="D8" s="145">
        <f>data1!L6</f>
        <v>1011</v>
      </c>
      <c r="E8" s="142">
        <f>salary!AG8</f>
        <v>14553</v>
      </c>
      <c r="F8" s="143"/>
      <c r="G8" s="143"/>
    </row>
    <row r="9" spans="1:256" ht="18.75" customHeight="1">
      <c r="A9" s="188">
        <v>5</v>
      </c>
      <c r="B9" s="216" t="str">
        <f>salary!B9</f>
        <v>SK.Shameem</v>
      </c>
      <c r="C9" s="215">
        <f>data1!K7</f>
        <v>11618560857</v>
      </c>
      <c r="D9" s="145">
        <f>data1!L7</f>
        <v>1011</v>
      </c>
      <c r="E9" s="142">
        <f>salary!AG9</f>
        <v>12044</v>
      </c>
      <c r="F9" s="143"/>
      <c r="G9" s="143"/>
    </row>
    <row r="10" spans="1:256" ht="18.75" customHeight="1">
      <c r="A10" s="188">
        <v>6</v>
      </c>
      <c r="B10" s="216" t="str">
        <f>salary!B10</f>
        <v>B.Vanaja Kumari</v>
      </c>
      <c r="C10" s="215">
        <f>data1!K8</f>
        <v>30016287981</v>
      </c>
      <c r="D10" s="145">
        <f>data1!L8</f>
        <v>1011</v>
      </c>
      <c r="E10" s="142">
        <f>salary!AG10</f>
        <v>16408</v>
      </c>
      <c r="F10" s="143"/>
      <c r="G10" s="143"/>
    </row>
    <row r="11" spans="1:256" ht="18.75" customHeight="1">
      <c r="A11" s="188">
        <v>7</v>
      </c>
      <c r="B11" s="216" t="str">
        <f>salary!B11</f>
        <v>S.K.Akbar</v>
      </c>
      <c r="C11" s="215">
        <f>data1!K9</f>
        <v>11247079207</v>
      </c>
      <c r="D11" s="145">
        <f>data1!L9</f>
        <v>1011</v>
      </c>
      <c r="E11" s="142">
        <f>salary!AG11</f>
        <v>20450</v>
      </c>
      <c r="F11" s="143"/>
      <c r="G11" s="143"/>
    </row>
    <row r="12" spans="1:256" ht="18.75" customHeight="1">
      <c r="A12" s="188">
        <v>8</v>
      </c>
      <c r="B12" s="216" t="str">
        <f>salary!B12</f>
        <v>Ch.S.Prasanthi Kumari</v>
      </c>
      <c r="C12" s="215">
        <f>data1!K10</f>
        <v>30097425279</v>
      </c>
      <c r="D12" s="145">
        <f>data1!L10</f>
        <v>1011</v>
      </c>
      <c r="E12" s="142">
        <f>salary!AG12</f>
        <v>13557</v>
      </c>
      <c r="F12" s="143"/>
      <c r="G12" s="143"/>
    </row>
    <row r="13" spans="1:256" ht="18.75" customHeight="1">
      <c r="A13" s="188">
        <v>9</v>
      </c>
      <c r="B13" s="216" t="str">
        <f>salary!B13</f>
        <v>S.Mary Heneela</v>
      </c>
      <c r="C13" s="215">
        <f>data1!K11</f>
        <v>30874905127</v>
      </c>
      <c r="D13" s="145">
        <f>data1!L11</f>
        <v>1011</v>
      </c>
      <c r="E13" s="142">
        <f>salary!AG13</f>
        <v>12865</v>
      </c>
      <c r="F13" s="143"/>
      <c r="G13" s="143"/>
    </row>
    <row r="14" spans="1:256" ht="18.75" customHeight="1">
      <c r="A14" s="223">
        <v>10</v>
      </c>
      <c r="B14" s="216" t="str">
        <f>salary!B14</f>
        <v>T.Padmavathi</v>
      </c>
      <c r="C14" s="224">
        <f>data1!K12</f>
        <v>10766434079</v>
      </c>
      <c r="D14" s="225">
        <f>data1!L12</f>
        <v>1011</v>
      </c>
      <c r="E14" s="142">
        <f>salary!AG14</f>
        <v>18948</v>
      </c>
      <c r="F14" s="143"/>
      <c r="G14" s="143"/>
    </row>
    <row r="15" spans="1:256" s="228" customFormat="1" ht="18.75" customHeight="1">
      <c r="A15" s="188">
        <v>11</v>
      </c>
      <c r="B15" s="216" t="str">
        <f>salary!B15</f>
        <v>K.Steeven Babu</v>
      </c>
      <c r="C15" s="224">
        <f>data1!K13</f>
        <v>10766434080</v>
      </c>
      <c r="D15" s="225">
        <f>data1!L13</f>
        <v>1011</v>
      </c>
      <c r="E15" s="142">
        <f>salary!AG15</f>
        <v>17880</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228" customFormat="1" ht="18.75" customHeight="1">
      <c r="A16" s="223">
        <v>12</v>
      </c>
      <c r="B16" s="216" t="str">
        <f>salary!B16</f>
        <v>N.Haragopal</v>
      </c>
      <c r="C16" s="224">
        <f>data1!K14</f>
        <v>10766432742</v>
      </c>
      <c r="D16" s="225">
        <f>data1!L14</f>
        <v>1011</v>
      </c>
      <c r="E16" s="142">
        <f>salary!AG16</f>
        <v>14548</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228" customFormat="1" ht="18.75" customHeight="1">
      <c r="A17" s="188">
        <v>13</v>
      </c>
      <c r="B17" s="216" t="str">
        <f>salary!B17</f>
        <v>J.Aruna Kumari</v>
      </c>
      <c r="C17" s="224">
        <f>data1!K15</f>
        <v>0</v>
      </c>
      <c r="D17" s="225">
        <f>data1!L15</f>
        <v>0</v>
      </c>
      <c r="E17" s="142">
        <f>salary!AG17</f>
        <v>0</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228" customFormat="1" ht="18.75" customHeight="1">
      <c r="A18" s="223">
        <v>14</v>
      </c>
      <c r="B18" s="216" t="str">
        <f>salary!B18</f>
        <v>P.Radha Rani</v>
      </c>
      <c r="C18" s="224">
        <f>data1!K16</f>
        <v>11618558088</v>
      </c>
      <c r="D18" s="225">
        <f>data1!L16</f>
        <v>1011</v>
      </c>
      <c r="E18" s="142">
        <f>salary!AG18</f>
        <v>9858</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228" customFormat="1" ht="18.75" customHeight="1">
      <c r="A19" s="188">
        <v>15</v>
      </c>
      <c r="B19" s="216" t="str">
        <f>salary!B19</f>
        <v>R.L.Marianna</v>
      </c>
      <c r="C19" s="224">
        <f>data1!K17</f>
        <v>3017062851</v>
      </c>
      <c r="D19" s="225">
        <f>data1!L17</f>
        <v>1011</v>
      </c>
      <c r="E19" s="142">
        <f>salary!AG19</f>
        <v>11695</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228" customFormat="1" ht="18.75" customHeight="1">
      <c r="A20" s="223">
        <v>16</v>
      </c>
      <c r="B20" s="216" t="str">
        <f>salary!B20</f>
        <v>vacant</v>
      </c>
      <c r="C20" s="224">
        <f>data1!K18</f>
        <v>0</v>
      </c>
      <c r="D20" s="225">
        <f>data1!L18</f>
        <v>0</v>
      </c>
      <c r="E20" s="142">
        <f>salary!AG20</f>
        <v>0</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228" customFormat="1" ht="18.75" customHeight="1">
      <c r="A21" s="188">
        <v>17</v>
      </c>
      <c r="B21" s="216">
        <f>salary!B21</f>
        <v>0</v>
      </c>
      <c r="C21" s="224">
        <f>data1!K19</f>
        <v>0</v>
      </c>
      <c r="D21" s="225">
        <f>data1!L19</f>
        <v>0</v>
      </c>
      <c r="E21" s="142">
        <f>salary!AG21</f>
        <v>0</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228" customFormat="1" ht="18.75" customHeight="1">
      <c r="A22" s="223">
        <v>18</v>
      </c>
      <c r="B22" s="216">
        <f>salary!B22</f>
        <v>0</v>
      </c>
      <c r="C22" s="224">
        <f>data1!K20</f>
        <v>0</v>
      </c>
      <c r="D22" s="225">
        <f>data1!L20</f>
        <v>0</v>
      </c>
      <c r="E22" s="142">
        <f>salary!AG22</f>
        <v>0</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228" customFormat="1" ht="18.75" hidden="1" customHeight="1">
      <c r="A23" s="188">
        <v>19</v>
      </c>
      <c r="B23" s="216">
        <f>salary!B23</f>
        <v>0</v>
      </c>
      <c r="C23" s="224">
        <f>data1!K21</f>
        <v>0</v>
      </c>
      <c r="D23" s="225">
        <f>data1!L21</f>
        <v>0</v>
      </c>
      <c r="E23" s="142">
        <f>salary!AG23</f>
        <v>0</v>
      </c>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228" customFormat="1" ht="18.75" hidden="1" customHeight="1">
      <c r="A24" s="223">
        <v>20</v>
      </c>
      <c r="B24" s="216">
        <f>salary!B24</f>
        <v>0</v>
      </c>
      <c r="C24" s="224">
        <f>data1!K22</f>
        <v>0</v>
      </c>
      <c r="D24" s="225">
        <f>data1!L22</f>
        <v>0</v>
      </c>
      <c r="E24" s="142">
        <f>salary!AG24</f>
        <v>0</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228" customFormat="1" ht="18.75" hidden="1" customHeight="1">
      <c r="A25" s="188">
        <v>21</v>
      </c>
      <c r="B25" s="216">
        <f>salary!B25</f>
        <v>0</v>
      </c>
      <c r="C25" s="224">
        <f>data1!K23</f>
        <v>0</v>
      </c>
      <c r="D25" s="225">
        <f>data1!L23</f>
        <v>0</v>
      </c>
      <c r="E25" s="142">
        <f>salary!AG25</f>
        <v>0</v>
      </c>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228" customFormat="1" ht="18.75" hidden="1" customHeight="1">
      <c r="A26" s="223">
        <v>22</v>
      </c>
      <c r="B26" s="216">
        <f>salary!B26</f>
        <v>0</v>
      </c>
      <c r="C26" s="224">
        <f>data1!K24</f>
        <v>0</v>
      </c>
      <c r="D26" s="225">
        <f>data1!L24</f>
        <v>0</v>
      </c>
      <c r="E26" s="142">
        <f>salary!AG26</f>
        <v>0</v>
      </c>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26.25" customHeight="1">
      <c r="A27" s="253"/>
      <c r="B27" s="226"/>
      <c r="C27" s="178"/>
      <c r="D27" s="178" t="s">
        <v>343</v>
      </c>
      <c r="E27" s="227">
        <f>SUM(E5:E26)</f>
        <v>219514</v>
      </c>
    </row>
    <row r="28" spans="1:256" ht="31.5" customHeight="1">
      <c r="A28" s="332" t="str">
        <f>converter!B19</f>
        <v>(Two Lakhs Nineteen Thousand Five Hundred and Fourteen rupees only)</v>
      </c>
      <c r="B28" s="332"/>
      <c r="C28" s="332"/>
      <c r="D28" s="332"/>
      <c r="E28" s="332"/>
    </row>
    <row r="32" spans="1:256">
      <c r="D32" s="107" t="s">
        <v>532</v>
      </c>
    </row>
  </sheetData>
  <mergeCells count="4">
    <mergeCell ref="A28:E28"/>
    <mergeCell ref="A1:E1"/>
    <mergeCell ref="A2:E2"/>
    <mergeCell ref="A3:E3"/>
  </mergeCells>
  <phoneticPr fontId="0" type="noConversion"/>
  <printOptions horizontalCentered="1"/>
  <pageMargins left="0.5" right="0.5" top="0.5" bottom="0.5" header="0.51" footer="0.5"/>
  <pageSetup paperSize="5" fitToHeight="4" orientation="portrait" horizontalDpi="120" verticalDpi="180" r:id="rId1"/>
  <headerFooter alignWithMargins="0"/>
</worksheet>
</file>

<file path=xl/worksheets/sheet13.xml><?xml version="1.0" encoding="utf-8"?>
<worksheet xmlns="http://schemas.openxmlformats.org/spreadsheetml/2006/main" xmlns:r="http://schemas.openxmlformats.org/officeDocument/2006/relationships">
  <sheetPr codeName="Sheet13" enableFormatConditionsCalculation="0">
    <tabColor indexed="11"/>
  </sheetPr>
  <dimension ref="A1:J50"/>
  <sheetViews>
    <sheetView workbookViewId="0">
      <selection activeCell="C7" sqref="C7"/>
    </sheetView>
  </sheetViews>
  <sheetFormatPr defaultRowHeight="12.75"/>
  <cols>
    <col min="1" max="1" width="10" customWidth="1"/>
    <col min="2" max="2" width="34.28515625" customWidth="1"/>
    <col min="3" max="3" width="58.28515625" customWidth="1"/>
    <col min="4" max="4" width="24.7109375" customWidth="1"/>
  </cols>
  <sheetData>
    <row r="1" spans="1:10" ht="15">
      <c r="A1" s="346" t="s">
        <v>337</v>
      </c>
      <c r="B1" s="346"/>
      <c r="C1" s="346"/>
      <c r="D1" s="346"/>
    </row>
    <row r="2" spans="1:10" ht="15">
      <c r="A2" s="346" t="s">
        <v>338</v>
      </c>
      <c r="B2" s="346"/>
      <c r="C2" s="346"/>
      <c r="D2" s="346"/>
    </row>
    <row r="3" spans="1:10">
      <c r="A3" s="347" t="str">
        <f>data2!B3</f>
        <v>06080308006</v>
      </c>
      <c r="B3" s="343"/>
      <c r="C3" s="343"/>
      <c r="D3" s="343"/>
    </row>
    <row r="4" spans="1:10">
      <c r="A4" s="343" t="str">
        <f>CONCATENATE(data2!B4,data2!B6)</f>
        <v>HEAD MASTERZPHS,RAVELA</v>
      </c>
      <c r="B4" s="343"/>
      <c r="C4" s="343"/>
      <c r="D4" s="343"/>
    </row>
    <row r="5" spans="1:10">
      <c r="A5" s="343" t="str">
        <f>CONCATENATE("NAME OF THE LINK BANK:",data2!B7)</f>
        <v>NAME OF THE LINK BANK:SBI,MANGALAGIRI</v>
      </c>
      <c r="B5" s="343"/>
      <c r="C5" s="343"/>
      <c r="D5" s="343"/>
    </row>
    <row r="6" spans="1:10" ht="51.75" customHeight="1">
      <c r="A6" s="2" t="s">
        <v>339</v>
      </c>
      <c r="B6" s="2" t="s">
        <v>340</v>
      </c>
      <c r="C6" s="2" t="s">
        <v>341</v>
      </c>
      <c r="D6" s="2" t="s">
        <v>342</v>
      </c>
    </row>
    <row r="7" spans="1:10" ht="22.5" customHeight="1">
      <c r="A7" s="1">
        <v>1</v>
      </c>
      <c r="B7" s="262" t="str">
        <f>data2!B7</f>
        <v>SBI,MANGALAGIRI</v>
      </c>
      <c r="C7" s="18" t="str">
        <f>CONCATENATE(I7," ",J7)</f>
        <v>TEACHERS SALARY FOR THE MONTH OF  SEPTEMBER2009</v>
      </c>
      <c r="D7" s="151">
        <f>'ann-l'!E27</f>
        <v>219514</v>
      </c>
      <c r="I7" s="1" t="s">
        <v>531</v>
      </c>
      <c r="J7" s="190" t="str">
        <f>data1!B1</f>
        <v>SEPTEMBER2009</v>
      </c>
    </row>
    <row r="8" spans="1:10" ht="29.25" customHeight="1">
      <c r="A8" s="1">
        <v>2</v>
      </c>
      <c r="B8" s="9"/>
      <c r="C8" s="1"/>
      <c r="D8" s="151">
        <f>salary!AF27</f>
        <v>0</v>
      </c>
    </row>
    <row r="9" spans="1:10" ht="29.25" customHeight="1">
      <c r="A9" s="1"/>
      <c r="B9" s="109"/>
      <c r="C9" s="1"/>
      <c r="D9" s="151"/>
    </row>
    <row r="10" spans="1:10" ht="29.25" customHeight="1">
      <c r="A10" s="1"/>
      <c r="B10" s="9"/>
      <c r="D10" s="151"/>
    </row>
    <row r="11" spans="1:10" ht="31.5" customHeight="1">
      <c r="A11" s="1"/>
      <c r="B11" s="9"/>
      <c r="C11" s="117" t="s">
        <v>343</v>
      </c>
      <c r="D11" s="152">
        <f>D7+D8</f>
        <v>219514</v>
      </c>
    </row>
    <row r="12" spans="1:10">
      <c r="B12" s="345" t="str">
        <f>converter!B18</f>
        <v>(Two Lakhs Nineteen Thousand Five Hundred and Fourteen rupees only)</v>
      </c>
      <c r="C12" s="345"/>
      <c r="D12" s="345"/>
    </row>
    <row r="17" spans="1:4">
      <c r="B17" s="18" t="s">
        <v>344</v>
      </c>
      <c r="C17" s="18"/>
      <c r="D17" s="19" t="s">
        <v>345</v>
      </c>
    </row>
    <row r="18" spans="1:4">
      <c r="B18" s="18"/>
      <c r="C18" s="18"/>
      <c r="D18" s="19" t="s">
        <v>346</v>
      </c>
    </row>
    <row r="32" spans="1:4" ht="15">
      <c r="A32" s="344"/>
      <c r="B32" s="344"/>
      <c r="C32" s="344"/>
      <c r="D32" s="344"/>
    </row>
    <row r="33" spans="1:4" ht="15">
      <c r="A33" s="344"/>
      <c r="B33" s="344"/>
      <c r="C33" s="344"/>
      <c r="D33" s="344"/>
    </row>
    <row r="34" spans="1:4">
      <c r="A34" s="342"/>
      <c r="B34" s="342"/>
      <c r="C34" s="342"/>
      <c r="D34" s="342"/>
    </row>
    <row r="35" spans="1:4">
      <c r="A35" s="342"/>
      <c r="B35" s="342"/>
      <c r="C35" s="342"/>
      <c r="D35" s="342"/>
    </row>
    <row r="36" spans="1:4">
      <c r="A36" s="342"/>
      <c r="B36" s="342"/>
      <c r="C36" s="342"/>
      <c r="D36" s="342"/>
    </row>
    <row r="37" spans="1:4" ht="15">
      <c r="A37" s="2"/>
      <c r="B37" s="2"/>
      <c r="C37" s="2"/>
      <c r="D37" s="2"/>
    </row>
    <row r="38" spans="1:4" ht="21.75" customHeight="1">
      <c r="A38" s="1"/>
      <c r="B38" s="9"/>
      <c r="C38" s="118"/>
      <c r="D38" s="1"/>
    </row>
    <row r="39" spans="1:4" ht="25.5" customHeight="1">
      <c r="A39" s="1"/>
      <c r="B39" s="9"/>
      <c r="C39" s="40"/>
      <c r="D39" s="1"/>
    </row>
    <row r="40" spans="1:4">
      <c r="A40" s="1"/>
      <c r="B40" s="109"/>
      <c r="C40" s="40"/>
      <c r="D40" s="1"/>
    </row>
    <row r="41" spans="1:4">
      <c r="A41" s="112"/>
      <c r="B41" s="9"/>
      <c r="C41" s="118"/>
      <c r="D41" s="112"/>
    </row>
    <row r="42" spans="1:4">
      <c r="A42" s="118"/>
      <c r="B42" s="118"/>
      <c r="C42" s="118"/>
      <c r="D42" s="118"/>
    </row>
    <row r="43" spans="1:4">
      <c r="A43" s="118"/>
      <c r="B43" s="118"/>
      <c r="C43" s="1"/>
      <c r="D43" s="1"/>
    </row>
    <row r="44" spans="1:4">
      <c r="A44" s="118"/>
      <c r="B44" s="118"/>
      <c r="C44" s="118"/>
      <c r="D44" s="118"/>
    </row>
    <row r="45" spans="1:4">
      <c r="A45" s="118"/>
      <c r="B45" s="118"/>
      <c r="C45" s="118"/>
      <c r="D45" s="118"/>
    </row>
    <row r="46" spans="1:4">
      <c r="A46" s="118"/>
      <c r="B46" s="9"/>
      <c r="C46" s="9"/>
      <c r="D46" s="1"/>
    </row>
    <row r="47" spans="1:4">
      <c r="A47" s="118"/>
      <c r="B47" s="9"/>
      <c r="C47" s="9"/>
      <c r="D47" s="1"/>
    </row>
    <row r="48" spans="1:4">
      <c r="A48" s="118"/>
      <c r="B48" s="118"/>
      <c r="C48" s="118"/>
      <c r="D48" s="118"/>
    </row>
    <row r="49" spans="1:4">
      <c r="A49" s="118"/>
      <c r="B49" s="118"/>
      <c r="C49" s="118"/>
      <c r="D49" s="118"/>
    </row>
    <row r="50" spans="1:4">
      <c r="A50" s="118"/>
      <c r="B50" s="118"/>
      <c r="C50" s="118"/>
      <c r="D50" s="118"/>
    </row>
  </sheetData>
  <mergeCells count="11">
    <mergeCell ref="A1:D1"/>
    <mergeCell ref="A2:D2"/>
    <mergeCell ref="A3:D3"/>
    <mergeCell ref="A4:D4"/>
    <mergeCell ref="A35:D35"/>
    <mergeCell ref="A36:D36"/>
    <mergeCell ref="A5:D5"/>
    <mergeCell ref="A32:D32"/>
    <mergeCell ref="A33:D33"/>
    <mergeCell ref="A34:D34"/>
    <mergeCell ref="B12:D12"/>
  </mergeCells>
  <phoneticPr fontId="0" type="noConversion"/>
  <printOptions horizontalCentered="1"/>
  <pageMargins left="0.5" right="0.5" top="1" bottom="0.5" header="0.5" footer="0.5"/>
  <pageSetup paperSize="5" scale="131" orientation="landscape" horizontalDpi="180" verticalDpi="180" r:id="rId1"/>
  <headerFooter alignWithMargins="0"/>
</worksheet>
</file>

<file path=xl/worksheets/sheet14.xml><?xml version="1.0" encoding="utf-8"?>
<worksheet xmlns="http://schemas.openxmlformats.org/spreadsheetml/2006/main" xmlns:r="http://schemas.openxmlformats.org/officeDocument/2006/relationships">
  <sheetPr codeName="Sheet16" enableFormatConditionsCalculation="0">
    <tabColor indexed="49"/>
    <pageSetUpPr fitToPage="1"/>
  </sheetPr>
  <dimension ref="A1:H33"/>
  <sheetViews>
    <sheetView workbookViewId="0">
      <selection activeCell="A23" sqref="A23:IV26"/>
    </sheetView>
  </sheetViews>
  <sheetFormatPr defaultRowHeight="12.75"/>
  <cols>
    <col min="1" max="1" width="9.28515625" bestFit="1" customWidth="1"/>
    <col min="2" max="2" width="10.5703125" bestFit="1" customWidth="1"/>
    <col min="3" max="3" width="34.140625" customWidth="1"/>
    <col min="4" max="4" width="13.5703125" customWidth="1"/>
    <col min="5" max="5" width="9.28515625" bestFit="1" customWidth="1"/>
  </cols>
  <sheetData>
    <row r="1" spans="1:8" ht="15.75">
      <c r="A1" s="348" t="str">
        <f>CONCATENATE(G1,"  ",H1)</f>
        <v>Schedule of Festival Advance for the month of  SEPTEMBER2009</v>
      </c>
      <c r="B1" s="348"/>
      <c r="C1" s="348"/>
      <c r="D1" s="348"/>
      <c r="E1" s="348"/>
      <c r="G1" t="s">
        <v>612</v>
      </c>
      <c r="H1" s="190" t="str">
        <f>data1!B1</f>
        <v>SEPTEMBER2009</v>
      </c>
    </row>
    <row r="2" spans="1:8" ht="18" customHeight="1">
      <c r="A2" s="330" t="str">
        <f>CONCATENATE("Teaching staff of ",data2!B6)</f>
        <v>Teaching staff of ZPHS,RAVELA</v>
      </c>
      <c r="B2" s="330"/>
      <c r="C2" s="330"/>
      <c r="D2" s="330"/>
      <c r="E2" s="330"/>
      <c r="F2" s="195"/>
    </row>
    <row r="3" spans="1:8" ht="29.25" customHeight="1">
      <c r="A3" s="329" t="str">
        <f>CONCATENATE("DDO CODE : ",data2!B3,data2!A9,data2!B9)</f>
        <v>DDO CODE : 06080308006DDO PH NO:9912892677</v>
      </c>
      <c r="B3" s="329"/>
      <c r="C3" s="329"/>
      <c r="D3" s="329"/>
      <c r="E3" s="329"/>
      <c r="F3" s="195"/>
    </row>
    <row r="4" spans="1:8">
      <c r="A4" s="70" t="s">
        <v>173</v>
      </c>
      <c r="B4" s="1" t="s">
        <v>300</v>
      </c>
      <c r="C4" s="1" t="s">
        <v>330</v>
      </c>
      <c r="D4" s="70" t="s">
        <v>375</v>
      </c>
      <c r="E4" s="70" t="s">
        <v>57</v>
      </c>
      <c r="F4" s="12"/>
    </row>
    <row r="5" spans="1:8">
      <c r="A5" s="70">
        <v>1</v>
      </c>
      <c r="B5" s="70">
        <f>salary!C5</f>
        <v>603898</v>
      </c>
      <c r="C5" s="109" t="str">
        <f>salary!B5</f>
        <v>A.Subba rao</v>
      </c>
      <c r="D5" s="70"/>
      <c r="E5" s="70">
        <f>salary!W5</f>
        <v>0</v>
      </c>
    </row>
    <row r="6" spans="1:8">
      <c r="A6" s="70">
        <v>2</v>
      </c>
      <c r="B6" s="70">
        <f>salary!C6</f>
        <v>625250</v>
      </c>
      <c r="C6" s="109" t="str">
        <f>salary!B6</f>
        <v>T.Seetarami Reddy</v>
      </c>
      <c r="D6" s="70"/>
      <c r="E6" s="70">
        <f>salary!W6</f>
        <v>0</v>
      </c>
    </row>
    <row r="7" spans="1:8">
      <c r="A7" s="70">
        <v>3</v>
      </c>
      <c r="B7" s="70">
        <f>salary!C7</f>
        <v>634044</v>
      </c>
      <c r="C7" s="109" t="str">
        <f>salary!B7</f>
        <v>P.Sambasiva Raju</v>
      </c>
      <c r="D7" s="70"/>
      <c r="E7" s="70">
        <f>salary!W7</f>
        <v>0</v>
      </c>
    </row>
    <row r="8" spans="1:8">
      <c r="A8" s="70">
        <v>4</v>
      </c>
      <c r="B8" s="70">
        <f>salary!C8</f>
        <v>645241</v>
      </c>
      <c r="C8" s="109" t="str">
        <f>salary!B8</f>
        <v>L.Bhadraiah</v>
      </c>
      <c r="D8" s="70"/>
      <c r="E8" s="70">
        <f>salary!W8</f>
        <v>0</v>
      </c>
    </row>
    <row r="9" spans="1:8">
      <c r="A9" s="70">
        <v>5</v>
      </c>
      <c r="B9" s="70">
        <f>salary!C9</f>
        <v>634055</v>
      </c>
      <c r="C9" s="109" t="str">
        <f>salary!B9</f>
        <v>SK.Shameem</v>
      </c>
      <c r="D9" s="70"/>
      <c r="E9" s="70">
        <f>salary!W9</f>
        <v>0</v>
      </c>
    </row>
    <row r="10" spans="1:8">
      <c r="A10" s="70">
        <v>6</v>
      </c>
      <c r="B10" s="70">
        <f>salary!C10</f>
        <v>603006</v>
      </c>
      <c r="C10" s="109" t="str">
        <f>salary!B10</f>
        <v>B.Vanaja Kumari</v>
      </c>
      <c r="D10" s="70"/>
      <c r="E10" s="70">
        <f>salary!W10</f>
        <v>0</v>
      </c>
    </row>
    <row r="11" spans="1:8">
      <c r="A11" s="70">
        <v>7</v>
      </c>
      <c r="B11" s="70">
        <f>salary!C11</f>
        <v>639666</v>
      </c>
      <c r="C11" s="109" t="str">
        <f>salary!B11</f>
        <v>S.K.Akbar</v>
      </c>
      <c r="D11" s="70"/>
      <c r="E11" s="70">
        <f>salary!W11</f>
        <v>0</v>
      </c>
    </row>
    <row r="12" spans="1:8">
      <c r="A12" s="70">
        <v>8</v>
      </c>
      <c r="B12" s="70">
        <f>salary!C12</f>
        <v>603242</v>
      </c>
      <c r="C12" s="109" t="str">
        <f>salary!B12</f>
        <v>Ch.S.Prasanthi Kumari</v>
      </c>
      <c r="D12" s="70"/>
      <c r="E12" s="70">
        <f>salary!W12</f>
        <v>0</v>
      </c>
    </row>
    <row r="13" spans="1:8">
      <c r="A13" s="70">
        <v>9</v>
      </c>
      <c r="B13" s="70">
        <f>salary!C13</f>
        <v>636097</v>
      </c>
      <c r="C13" s="109" t="str">
        <f>salary!B13</f>
        <v>S.Mary Heneela</v>
      </c>
      <c r="D13" s="70"/>
      <c r="E13" s="70">
        <f>salary!W13</f>
        <v>0</v>
      </c>
    </row>
    <row r="14" spans="1:8">
      <c r="A14" s="70">
        <v>10</v>
      </c>
      <c r="B14" s="70">
        <f>salary!C14</f>
        <v>625342</v>
      </c>
      <c r="C14" s="109" t="str">
        <f>salary!B14</f>
        <v>T.Padmavathi</v>
      </c>
      <c r="D14" s="70"/>
      <c r="E14" s="70">
        <f>salary!W14</f>
        <v>0</v>
      </c>
    </row>
    <row r="15" spans="1:8">
      <c r="A15" s="70">
        <v>11</v>
      </c>
      <c r="B15" s="70">
        <f>salary!C15</f>
        <v>625343</v>
      </c>
      <c r="C15" s="109" t="str">
        <f>salary!B15</f>
        <v>K.Steeven Babu</v>
      </c>
      <c r="D15" s="109"/>
      <c r="E15" s="70">
        <f>salary!W15</f>
        <v>0</v>
      </c>
      <c r="F15" s="240"/>
    </row>
    <row r="16" spans="1:8" ht="18">
      <c r="A16" s="70">
        <v>12</v>
      </c>
      <c r="B16" s="70">
        <f>salary!C16</f>
        <v>625228</v>
      </c>
      <c r="C16" s="109" t="str">
        <f>salary!B16</f>
        <v>N.Haragopal</v>
      </c>
      <c r="D16" s="238"/>
      <c r="E16" s="70">
        <f>salary!W16</f>
        <v>200</v>
      </c>
      <c r="F16" s="241"/>
    </row>
    <row r="17" spans="1:5">
      <c r="A17" s="70">
        <v>13</v>
      </c>
      <c r="B17" s="70">
        <f>salary!C17</f>
        <v>0</v>
      </c>
      <c r="C17" s="109" t="str">
        <f>salary!B17</f>
        <v>J.Aruna Kumari</v>
      </c>
      <c r="D17" s="238"/>
      <c r="E17" s="70">
        <f>salary!W17</f>
        <v>0</v>
      </c>
    </row>
    <row r="18" spans="1:5">
      <c r="A18" s="70">
        <v>14</v>
      </c>
      <c r="B18" s="70">
        <f>salary!C18</f>
        <v>634256</v>
      </c>
      <c r="C18" s="109" t="str">
        <f>salary!B18</f>
        <v>P.Radha Rani</v>
      </c>
      <c r="D18" s="238"/>
      <c r="E18" s="70">
        <f>salary!W18</f>
        <v>200</v>
      </c>
    </row>
    <row r="19" spans="1:5">
      <c r="A19" s="70">
        <v>15</v>
      </c>
      <c r="B19" s="70">
        <f>salary!C19</f>
        <v>625262</v>
      </c>
      <c r="C19" s="109" t="str">
        <f>salary!B19</f>
        <v>R.L.Marianna</v>
      </c>
      <c r="D19" s="238"/>
      <c r="E19" s="70">
        <f>salary!W19</f>
        <v>0</v>
      </c>
    </row>
    <row r="20" spans="1:5">
      <c r="A20" s="70">
        <v>16</v>
      </c>
      <c r="B20" s="70">
        <f>salary!C20</f>
        <v>0</v>
      </c>
      <c r="C20" s="109" t="str">
        <f>salary!B20</f>
        <v>vacant</v>
      </c>
      <c r="D20" s="238"/>
      <c r="E20" s="70">
        <f>salary!W20</f>
        <v>0</v>
      </c>
    </row>
    <row r="21" spans="1:5">
      <c r="A21" s="70">
        <v>17</v>
      </c>
      <c r="B21" s="70">
        <f>salary!C21</f>
        <v>0</v>
      </c>
      <c r="C21" s="109">
        <f>salary!B21</f>
        <v>0</v>
      </c>
      <c r="D21" s="238"/>
      <c r="E21" s="70">
        <f>salary!W21</f>
        <v>0</v>
      </c>
    </row>
    <row r="22" spans="1:5">
      <c r="A22" s="70">
        <v>18</v>
      </c>
      <c r="B22" s="70">
        <f>salary!C22</f>
        <v>0</v>
      </c>
      <c r="C22" s="109">
        <f>salary!B22</f>
        <v>0</v>
      </c>
      <c r="D22" s="238"/>
      <c r="E22" s="70">
        <f>salary!W22</f>
        <v>0</v>
      </c>
    </row>
    <row r="23" spans="1:5" hidden="1">
      <c r="A23" s="70">
        <v>19</v>
      </c>
      <c r="B23" s="70">
        <f>salary!C23</f>
        <v>0</v>
      </c>
      <c r="C23" s="109">
        <f>salary!B23</f>
        <v>0</v>
      </c>
      <c r="D23" s="238"/>
      <c r="E23" s="70">
        <f>salary!W23</f>
        <v>0</v>
      </c>
    </row>
    <row r="24" spans="1:5" hidden="1">
      <c r="A24" s="70">
        <v>20</v>
      </c>
      <c r="B24" s="70">
        <f>salary!C24</f>
        <v>0</v>
      </c>
      <c r="C24" s="109">
        <f>salary!B24</f>
        <v>0</v>
      </c>
      <c r="D24" s="238"/>
      <c r="E24" s="70">
        <f>salary!W24</f>
        <v>0</v>
      </c>
    </row>
    <row r="25" spans="1:5" hidden="1">
      <c r="A25" s="70">
        <v>21</v>
      </c>
      <c r="B25" s="70">
        <f>salary!C25</f>
        <v>0</v>
      </c>
      <c r="C25" s="109">
        <f>salary!B25</f>
        <v>0</v>
      </c>
      <c r="D25" s="238"/>
      <c r="E25" s="70">
        <f>salary!W25</f>
        <v>0</v>
      </c>
    </row>
    <row r="26" spans="1:5" hidden="1">
      <c r="A26" s="70">
        <v>22</v>
      </c>
      <c r="B26" s="70">
        <f>salary!C26</f>
        <v>0</v>
      </c>
      <c r="C26" s="109">
        <f>salary!B26</f>
        <v>0</v>
      </c>
      <c r="D26" s="238"/>
      <c r="E26" s="70">
        <f>salary!W26</f>
        <v>0</v>
      </c>
    </row>
    <row r="27" spans="1:5">
      <c r="A27" s="238"/>
      <c r="B27" s="238"/>
      <c r="C27" s="238"/>
      <c r="D27" s="238" t="s">
        <v>321</v>
      </c>
      <c r="E27" s="9">
        <f>SUM(E5:E26)</f>
        <v>400</v>
      </c>
    </row>
    <row r="28" spans="1:5" ht="17.25" customHeight="1">
      <c r="A28" s="349" t="str">
        <f>converter!B24</f>
        <v>(Four Hundred rupees only)</v>
      </c>
      <c r="B28" s="349"/>
      <c r="C28" s="349"/>
      <c r="D28" s="349"/>
      <c r="E28" s="349"/>
    </row>
    <row r="33" spans="4:4">
      <c r="D33" s="19" t="s">
        <v>532</v>
      </c>
    </row>
  </sheetData>
  <mergeCells count="4">
    <mergeCell ref="A1:E1"/>
    <mergeCell ref="A3:E3"/>
    <mergeCell ref="A2:E2"/>
    <mergeCell ref="A28:E28"/>
  </mergeCells>
  <phoneticPr fontId="6" type="noConversion"/>
  <printOptions horizontalCentered="1"/>
  <pageMargins left="0.75" right="0.75" top="1" bottom="1" header="0.5" footer="0.5"/>
  <pageSetup paperSize="5"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sheetPr codeName="Sheet17"/>
  <dimension ref="A1:F166"/>
  <sheetViews>
    <sheetView topLeftCell="A141" workbookViewId="0">
      <selection activeCell="A161" sqref="A161:IV164"/>
    </sheetView>
  </sheetViews>
  <sheetFormatPr defaultRowHeight="14.25"/>
  <cols>
    <col min="1" max="1" width="9" customWidth="1"/>
    <col min="2" max="2" width="13.140625" customWidth="1"/>
    <col min="3" max="3" width="24.5703125" customWidth="1"/>
    <col min="4" max="4" width="0.140625" customWidth="1"/>
    <col min="5" max="5" width="30" style="79" customWidth="1"/>
    <col min="6" max="6" width="23" customWidth="1"/>
  </cols>
  <sheetData>
    <row r="1" spans="1:6" s="52" customFormat="1" ht="18.75" hidden="1" customHeight="1">
      <c r="A1" s="355" t="s">
        <v>315</v>
      </c>
      <c r="B1" s="355"/>
      <c r="C1" s="356"/>
      <c r="D1" s="356"/>
      <c r="E1" s="356"/>
      <c r="F1" s="72"/>
    </row>
    <row r="2" spans="1:6" s="75" customFormat="1" ht="9.75" hidden="1" customHeight="1">
      <c r="A2" s="73" t="s">
        <v>173</v>
      </c>
      <c r="B2" s="73"/>
      <c r="C2" s="74" t="s">
        <v>174</v>
      </c>
      <c r="D2" s="74"/>
      <c r="E2" s="2" t="s">
        <v>314</v>
      </c>
    </row>
    <row r="3" spans="1:6" hidden="1">
      <c r="A3" s="67">
        <v>1</v>
      </c>
      <c r="B3" s="67"/>
      <c r="C3" s="71" t="s">
        <v>176</v>
      </c>
      <c r="D3" s="71"/>
      <c r="E3" s="76">
        <v>30</v>
      </c>
    </row>
    <row r="4" spans="1:6" hidden="1">
      <c r="A4" s="67">
        <v>2</v>
      </c>
      <c r="B4" s="67"/>
      <c r="C4" s="71" t="s">
        <v>177</v>
      </c>
      <c r="D4" s="71"/>
      <c r="E4" s="76">
        <v>30</v>
      </c>
    </row>
    <row r="5" spans="1:6" hidden="1">
      <c r="A5" s="67">
        <v>3</v>
      </c>
      <c r="B5" s="67"/>
      <c r="C5" s="71" t="s">
        <v>178</v>
      </c>
      <c r="D5" s="71"/>
      <c r="E5" s="76">
        <v>60</v>
      </c>
    </row>
    <row r="6" spans="1:6" hidden="1">
      <c r="A6" s="67">
        <v>4</v>
      </c>
      <c r="B6" s="67"/>
      <c r="C6" s="71" t="s">
        <v>179</v>
      </c>
      <c r="D6" s="71"/>
      <c r="E6" s="76">
        <v>60</v>
      </c>
    </row>
    <row r="7" spans="1:6" hidden="1">
      <c r="A7" s="67">
        <v>5</v>
      </c>
      <c r="B7" s="67"/>
      <c r="C7" s="71" t="s">
        <v>180</v>
      </c>
      <c r="D7" s="71"/>
      <c r="E7" s="76">
        <v>30</v>
      </c>
    </row>
    <row r="8" spans="1:6" hidden="1">
      <c r="A8" s="67">
        <v>6</v>
      </c>
      <c r="B8" s="67"/>
      <c r="C8" s="71" t="s">
        <v>181</v>
      </c>
      <c r="D8" s="71"/>
      <c r="E8" s="76">
        <v>30</v>
      </c>
    </row>
    <row r="9" spans="1:6" hidden="1">
      <c r="A9" s="67">
        <v>7</v>
      </c>
      <c r="B9" s="67"/>
      <c r="C9" s="71" t="s">
        <v>182</v>
      </c>
      <c r="D9" s="71"/>
      <c r="E9" s="76">
        <v>30</v>
      </c>
    </row>
    <row r="10" spans="1:6" hidden="1">
      <c r="A10" s="67">
        <v>8</v>
      </c>
      <c r="B10" s="67"/>
      <c r="C10" s="71" t="s">
        <v>183</v>
      </c>
      <c r="D10" s="71"/>
      <c r="E10" s="76">
        <v>30</v>
      </c>
    </row>
    <row r="11" spans="1:6" hidden="1">
      <c r="A11" s="67">
        <v>9</v>
      </c>
      <c r="B11" s="67"/>
      <c r="C11" s="71" t="s">
        <v>184</v>
      </c>
      <c r="D11" s="71"/>
      <c r="E11" s="76">
        <v>30</v>
      </c>
    </row>
    <row r="12" spans="1:6" hidden="1">
      <c r="A12" s="67">
        <v>10</v>
      </c>
      <c r="B12" s="67"/>
      <c r="C12" s="71" t="s">
        <v>185</v>
      </c>
      <c r="D12" s="71"/>
      <c r="E12" s="76">
        <v>30</v>
      </c>
    </row>
    <row r="13" spans="1:6" hidden="1">
      <c r="A13" s="67">
        <v>11</v>
      </c>
      <c r="B13" s="67"/>
      <c r="C13" s="71" t="s">
        <v>303</v>
      </c>
      <c r="D13" s="71"/>
      <c r="E13" s="76">
        <v>60</v>
      </c>
    </row>
    <row r="14" spans="1:6" hidden="1">
      <c r="A14" s="67">
        <v>12</v>
      </c>
      <c r="B14" s="67"/>
      <c r="C14" s="71" t="s">
        <v>186</v>
      </c>
      <c r="D14" s="71"/>
      <c r="E14" s="76">
        <v>60</v>
      </c>
    </row>
    <row r="15" spans="1:6" hidden="1">
      <c r="A15" s="67">
        <v>13</v>
      </c>
      <c r="B15" s="67"/>
      <c r="C15" s="71" t="s">
        <v>187</v>
      </c>
      <c r="D15" s="71"/>
      <c r="E15" s="76">
        <v>30</v>
      </c>
    </row>
    <row r="16" spans="1:6" hidden="1">
      <c r="A16" s="67">
        <v>14</v>
      </c>
      <c r="B16" s="67"/>
      <c r="C16" s="71" t="s">
        <v>188</v>
      </c>
      <c r="D16" s="71"/>
      <c r="E16" s="76">
        <v>30</v>
      </c>
    </row>
    <row r="17" spans="1:5" hidden="1">
      <c r="A17" s="67">
        <v>15</v>
      </c>
      <c r="B17" s="67"/>
      <c r="C17" s="71" t="s">
        <v>189</v>
      </c>
      <c r="D17" s="71"/>
      <c r="E17" s="76">
        <v>30</v>
      </c>
    </row>
    <row r="18" spans="1:5" hidden="1">
      <c r="A18" s="67">
        <v>16</v>
      </c>
      <c r="B18" s="67"/>
      <c r="C18" s="71" t="s">
        <v>190</v>
      </c>
      <c r="D18" s="71"/>
      <c r="E18" s="76">
        <v>30</v>
      </c>
    </row>
    <row r="19" spans="1:5" hidden="1">
      <c r="A19" s="67">
        <v>17</v>
      </c>
      <c r="B19" s="67"/>
      <c r="C19" s="71" t="s">
        <v>191</v>
      </c>
      <c r="D19" s="71"/>
      <c r="E19" s="76">
        <v>30</v>
      </c>
    </row>
    <row r="20" spans="1:5" hidden="1">
      <c r="A20" s="67">
        <v>18</v>
      </c>
      <c r="B20" s="67"/>
      <c r="C20" s="71" t="s">
        <v>192</v>
      </c>
      <c r="D20" s="71"/>
      <c r="E20" s="76">
        <v>30</v>
      </c>
    </row>
    <row r="21" spans="1:5" hidden="1">
      <c r="A21" s="67">
        <v>19</v>
      </c>
      <c r="B21" s="67"/>
      <c r="C21" s="71" t="s">
        <v>193</v>
      </c>
      <c r="D21" s="71"/>
      <c r="E21" s="76">
        <v>30</v>
      </c>
    </row>
    <row r="22" spans="1:5" hidden="1">
      <c r="A22" s="67">
        <v>20</v>
      </c>
      <c r="B22" s="67"/>
      <c r="C22" s="71" t="s">
        <v>194</v>
      </c>
      <c r="D22" s="71"/>
      <c r="E22" s="76">
        <v>30</v>
      </c>
    </row>
    <row r="23" spans="1:5" hidden="1">
      <c r="A23" s="67">
        <v>21</v>
      </c>
      <c r="B23" s="67"/>
      <c r="C23" s="71" t="s">
        <v>195</v>
      </c>
      <c r="D23" s="71"/>
      <c r="E23" s="76">
        <v>30</v>
      </c>
    </row>
    <row r="24" spans="1:5" hidden="1">
      <c r="A24" s="67">
        <v>22</v>
      </c>
      <c r="B24" s="67"/>
      <c r="C24" s="71" t="s">
        <v>196</v>
      </c>
      <c r="D24" s="71"/>
      <c r="E24" s="76">
        <v>30</v>
      </c>
    </row>
    <row r="25" spans="1:5" hidden="1">
      <c r="A25" s="67">
        <v>23</v>
      </c>
      <c r="B25" s="67"/>
      <c r="C25" s="71" t="s">
        <v>304</v>
      </c>
      <c r="D25" s="71"/>
      <c r="E25" s="76">
        <v>60</v>
      </c>
    </row>
    <row r="26" spans="1:5" hidden="1">
      <c r="A26" s="67">
        <v>24</v>
      </c>
      <c r="B26" s="67"/>
      <c r="C26" s="71" t="s">
        <v>197</v>
      </c>
      <c r="D26" s="71"/>
      <c r="E26" s="76">
        <v>60</v>
      </c>
    </row>
    <row r="27" spans="1:5" hidden="1">
      <c r="A27" s="67">
        <v>25</v>
      </c>
      <c r="B27" s="67"/>
      <c r="C27" s="71" t="s">
        <v>198</v>
      </c>
      <c r="D27" s="71"/>
      <c r="E27" s="76">
        <v>30</v>
      </c>
    </row>
    <row r="28" spans="1:5" hidden="1">
      <c r="A28" s="67">
        <v>26</v>
      </c>
      <c r="B28" s="67"/>
      <c r="C28" s="71" t="s">
        <v>199</v>
      </c>
      <c r="D28" s="71"/>
      <c r="E28" s="76">
        <v>30</v>
      </c>
    </row>
    <row r="29" spans="1:5" hidden="1">
      <c r="A29" s="67">
        <v>27</v>
      </c>
      <c r="B29" s="67"/>
      <c r="C29" s="71" t="s">
        <v>200</v>
      </c>
      <c r="D29" s="71"/>
      <c r="E29" s="76">
        <v>30</v>
      </c>
    </row>
    <row r="30" spans="1:5" hidden="1">
      <c r="A30" s="67">
        <v>28</v>
      </c>
      <c r="B30" s="67"/>
      <c r="C30" s="71" t="s">
        <v>201</v>
      </c>
      <c r="D30" s="71"/>
      <c r="E30" s="76">
        <v>30</v>
      </c>
    </row>
    <row r="31" spans="1:5" hidden="1">
      <c r="A31" s="67">
        <v>29</v>
      </c>
      <c r="B31" s="67"/>
      <c r="C31" s="71" t="s">
        <v>202</v>
      </c>
      <c r="D31" s="71"/>
      <c r="E31" s="76">
        <v>30</v>
      </c>
    </row>
    <row r="32" spans="1:5" hidden="1">
      <c r="A32" s="67">
        <v>30</v>
      </c>
      <c r="B32" s="67"/>
      <c r="C32" s="71" t="s">
        <v>203</v>
      </c>
      <c r="D32" s="71"/>
      <c r="E32" s="76">
        <v>30</v>
      </c>
    </row>
    <row r="33" spans="1:5" hidden="1">
      <c r="A33" s="67">
        <v>31</v>
      </c>
      <c r="B33" s="67"/>
      <c r="C33" s="71" t="s">
        <v>204</v>
      </c>
      <c r="D33" s="71"/>
      <c r="E33" s="76">
        <v>30</v>
      </c>
    </row>
    <row r="34" spans="1:5" hidden="1">
      <c r="A34" s="67">
        <v>32</v>
      </c>
      <c r="B34" s="67"/>
      <c r="C34" s="71" t="s">
        <v>205</v>
      </c>
      <c r="D34" s="71"/>
      <c r="E34" s="76">
        <v>30</v>
      </c>
    </row>
    <row r="35" spans="1:5" hidden="1">
      <c r="A35" s="67">
        <v>33</v>
      </c>
      <c r="B35" s="67"/>
      <c r="C35" s="71" t="s">
        <v>206</v>
      </c>
      <c r="D35" s="71"/>
      <c r="E35" s="76">
        <v>30</v>
      </c>
    </row>
    <row r="36" spans="1:5" hidden="1">
      <c r="A36" s="67">
        <v>34</v>
      </c>
      <c r="B36" s="67"/>
      <c r="C36" s="71" t="s">
        <v>207</v>
      </c>
      <c r="D36" s="71"/>
      <c r="E36" s="76">
        <v>30</v>
      </c>
    </row>
    <row r="37" spans="1:5" hidden="1">
      <c r="A37" s="67">
        <v>35</v>
      </c>
      <c r="B37" s="67"/>
      <c r="C37" s="71" t="s">
        <v>208</v>
      </c>
      <c r="D37" s="71"/>
      <c r="E37" s="76">
        <v>30</v>
      </c>
    </row>
    <row r="38" spans="1:5" hidden="1">
      <c r="A38" s="67">
        <v>36</v>
      </c>
      <c r="B38" s="67"/>
      <c r="C38" s="71" t="s">
        <v>209</v>
      </c>
      <c r="D38" s="71"/>
      <c r="E38" s="76">
        <v>30</v>
      </c>
    </row>
    <row r="39" spans="1:5" hidden="1">
      <c r="A39" s="67">
        <v>37</v>
      </c>
      <c r="B39" s="67"/>
      <c r="C39" s="71" t="s">
        <v>210</v>
      </c>
      <c r="D39" s="71"/>
      <c r="E39" s="76">
        <v>30</v>
      </c>
    </row>
    <row r="40" spans="1:5" hidden="1">
      <c r="A40" s="67">
        <v>38</v>
      </c>
      <c r="B40" s="67"/>
      <c r="C40" s="71" t="s">
        <v>211</v>
      </c>
      <c r="D40" s="71"/>
      <c r="E40" s="76">
        <v>30</v>
      </c>
    </row>
    <row r="41" spans="1:5" hidden="1">
      <c r="A41" s="67">
        <v>39</v>
      </c>
      <c r="B41" s="67"/>
      <c r="C41" s="71" t="s">
        <v>212</v>
      </c>
      <c r="D41" s="71"/>
      <c r="E41" s="76">
        <v>30</v>
      </c>
    </row>
    <row r="42" spans="1:5" hidden="1">
      <c r="A42" s="67">
        <v>40</v>
      </c>
      <c r="B42" s="67"/>
      <c r="C42" s="71" t="s">
        <v>213</v>
      </c>
      <c r="D42" s="71"/>
      <c r="E42" s="76">
        <v>30</v>
      </c>
    </row>
    <row r="43" spans="1:5" hidden="1">
      <c r="A43" s="67">
        <v>41</v>
      </c>
      <c r="B43" s="67"/>
      <c r="C43" s="71" t="s">
        <v>214</v>
      </c>
      <c r="D43" s="71"/>
      <c r="E43" s="76">
        <v>30</v>
      </c>
    </row>
    <row r="44" spans="1:5" hidden="1">
      <c r="A44" s="67">
        <v>42</v>
      </c>
      <c r="B44" s="67"/>
      <c r="C44" s="71" t="s">
        <v>215</v>
      </c>
      <c r="D44" s="71"/>
      <c r="E44" s="76"/>
    </row>
    <row r="45" spans="1:5" hidden="1">
      <c r="A45" s="67">
        <v>43</v>
      </c>
      <c r="B45" s="67"/>
      <c r="C45" s="71" t="s">
        <v>216</v>
      </c>
      <c r="D45" s="71"/>
      <c r="E45" s="76">
        <v>30</v>
      </c>
    </row>
    <row r="46" spans="1:5" hidden="1">
      <c r="A46" s="67">
        <v>44</v>
      </c>
      <c r="B46" s="67"/>
      <c r="C46" s="71" t="s">
        <v>217</v>
      </c>
      <c r="D46" s="71"/>
      <c r="E46" s="76">
        <v>30</v>
      </c>
    </row>
    <row r="47" spans="1:5" hidden="1">
      <c r="A47" s="67">
        <v>45</v>
      </c>
      <c r="B47" s="67"/>
      <c r="C47" s="71" t="s">
        <v>218</v>
      </c>
      <c r="D47" s="71"/>
      <c r="E47" s="76">
        <v>30</v>
      </c>
    </row>
    <row r="48" spans="1:5" hidden="1">
      <c r="A48" s="67">
        <v>46</v>
      </c>
      <c r="B48" s="67"/>
      <c r="C48" s="71" t="s">
        <v>219</v>
      </c>
      <c r="D48" s="71"/>
      <c r="E48" s="76">
        <v>30</v>
      </c>
    </row>
    <row r="49" spans="1:5" hidden="1">
      <c r="A49" s="67">
        <v>47</v>
      </c>
      <c r="B49" s="67"/>
      <c r="C49" s="71" t="s">
        <v>220</v>
      </c>
      <c r="D49" s="71"/>
      <c r="E49" s="76">
        <v>30</v>
      </c>
    </row>
    <row r="50" spans="1:5" hidden="1">
      <c r="A50" s="67">
        <v>48</v>
      </c>
      <c r="B50" s="67"/>
      <c r="C50" s="71" t="s">
        <v>221</v>
      </c>
      <c r="D50" s="71"/>
      <c r="E50" s="76">
        <v>30</v>
      </c>
    </row>
    <row r="51" spans="1:5" hidden="1">
      <c r="A51" s="67">
        <v>49</v>
      </c>
      <c r="B51" s="67"/>
      <c r="C51" s="71" t="s">
        <v>222</v>
      </c>
      <c r="D51" s="71"/>
      <c r="E51" s="76">
        <v>30</v>
      </c>
    </row>
    <row r="52" spans="1:5" hidden="1">
      <c r="A52" s="67">
        <v>50</v>
      </c>
      <c r="B52" s="67"/>
      <c r="C52" s="71" t="s">
        <v>223</v>
      </c>
      <c r="D52" s="71"/>
      <c r="E52" s="76">
        <v>30</v>
      </c>
    </row>
    <row r="53" spans="1:5" hidden="1">
      <c r="A53" s="67">
        <v>51</v>
      </c>
      <c r="B53" s="67"/>
      <c r="C53" s="71" t="s">
        <v>224</v>
      </c>
      <c r="D53" s="71"/>
      <c r="E53" s="76">
        <v>30</v>
      </c>
    </row>
    <row r="54" spans="1:5" hidden="1">
      <c r="A54" s="67">
        <v>52</v>
      </c>
      <c r="B54" s="67"/>
      <c r="C54" s="71" t="s">
        <v>225</v>
      </c>
      <c r="D54" s="71"/>
      <c r="E54" s="76">
        <v>60</v>
      </c>
    </row>
    <row r="55" spans="1:5" hidden="1">
      <c r="A55" s="67">
        <v>53</v>
      </c>
      <c r="B55" s="67"/>
      <c r="C55" s="71" t="s">
        <v>226</v>
      </c>
      <c r="D55" s="71"/>
      <c r="E55" s="76">
        <v>30</v>
      </c>
    </row>
    <row r="56" spans="1:5" hidden="1">
      <c r="A56" s="67">
        <v>54</v>
      </c>
      <c r="B56" s="67"/>
      <c r="C56" s="71" t="s">
        <v>227</v>
      </c>
      <c r="D56" s="71"/>
      <c r="E56" s="76">
        <v>30</v>
      </c>
    </row>
    <row r="57" spans="1:5" hidden="1">
      <c r="A57" s="67">
        <v>55</v>
      </c>
      <c r="B57" s="67"/>
      <c r="C57" s="71" t="s">
        <v>228</v>
      </c>
      <c r="D57" s="71"/>
      <c r="E57" s="76">
        <v>60</v>
      </c>
    </row>
    <row r="58" spans="1:5" hidden="1">
      <c r="A58" s="67">
        <v>56</v>
      </c>
      <c r="B58" s="67"/>
      <c r="C58" s="71" t="s">
        <v>229</v>
      </c>
      <c r="D58" s="71"/>
      <c r="E58" s="76">
        <v>30</v>
      </c>
    </row>
    <row r="59" spans="1:5" hidden="1">
      <c r="A59" s="67">
        <v>57</v>
      </c>
      <c r="B59" s="67"/>
      <c r="C59" s="71" t="s">
        <v>230</v>
      </c>
      <c r="D59" s="71"/>
      <c r="E59" s="76"/>
    </row>
    <row r="60" spans="1:5" hidden="1">
      <c r="A60" s="67">
        <v>58</v>
      </c>
      <c r="B60" s="67"/>
      <c r="C60" s="71" t="s">
        <v>231</v>
      </c>
      <c r="D60" s="71"/>
      <c r="E60" s="76">
        <v>30</v>
      </c>
    </row>
    <row r="61" spans="1:5" hidden="1">
      <c r="A61" s="67">
        <v>59</v>
      </c>
      <c r="B61" s="67"/>
      <c r="C61" s="71" t="s">
        <v>232</v>
      </c>
      <c r="D61" s="71"/>
      <c r="E61" s="76">
        <v>30</v>
      </c>
    </row>
    <row r="62" spans="1:5" hidden="1">
      <c r="A62" s="67">
        <v>60</v>
      </c>
      <c r="B62" s="67"/>
      <c r="C62" s="71" t="s">
        <v>233</v>
      </c>
      <c r="D62" s="71"/>
      <c r="E62" s="76">
        <v>30</v>
      </c>
    </row>
    <row r="63" spans="1:5" hidden="1">
      <c r="A63" s="67">
        <v>61</v>
      </c>
      <c r="B63" s="67"/>
      <c r="C63" s="71" t="s">
        <v>234</v>
      </c>
      <c r="D63" s="71"/>
      <c r="E63" s="76">
        <v>30</v>
      </c>
    </row>
    <row r="64" spans="1:5" hidden="1">
      <c r="A64" s="67">
        <v>62</v>
      </c>
      <c r="B64" s="67"/>
      <c r="C64" s="71" t="s">
        <v>235</v>
      </c>
      <c r="D64" s="71"/>
      <c r="E64" s="76">
        <v>30</v>
      </c>
    </row>
    <row r="65" spans="1:5" hidden="1">
      <c r="A65" s="67">
        <v>63</v>
      </c>
      <c r="B65" s="67"/>
      <c r="C65" s="71" t="s">
        <v>236</v>
      </c>
      <c r="D65" s="71"/>
      <c r="E65" s="76">
        <v>30</v>
      </c>
    </row>
    <row r="66" spans="1:5" hidden="1">
      <c r="A66" s="67">
        <v>64</v>
      </c>
      <c r="B66" s="67"/>
      <c r="C66" s="71" t="s">
        <v>237</v>
      </c>
      <c r="D66" s="71"/>
      <c r="E66" s="76">
        <v>30</v>
      </c>
    </row>
    <row r="67" spans="1:5" hidden="1">
      <c r="A67" s="67">
        <v>65</v>
      </c>
      <c r="B67" s="67"/>
      <c r="C67" s="71" t="s">
        <v>238</v>
      </c>
      <c r="D67" s="71"/>
      <c r="E67" s="76">
        <v>30</v>
      </c>
    </row>
    <row r="68" spans="1:5" hidden="1">
      <c r="A68" s="67">
        <v>66</v>
      </c>
      <c r="B68" s="67"/>
      <c r="C68" s="71" t="s">
        <v>239</v>
      </c>
      <c r="D68" s="71"/>
      <c r="E68" s="76">
        <v>30</v>
      </c>
    </row>
    <row r="69" spans="1:5" hidden="1">
      <c r="A69" s="67">
        <v>67</v>
      </c>
      <c r="B69" s="67"/>
      <c r="C69" s="71" t="s">
        <v>240</v>
      </c>
      <c r="D69" s="71"/>
      <c r="E69" s="76">
        <v>30</v>
      </c>
    </row>
    <row r="70" spans="1:5" hidden="1">
      <c r="A70" s="352" t="s">
        <v>305</v>
      </c>
      <c r="B70" s="353"/>
      <c r="C70" s="354"/>
      <c r="D70" s="77"/>
      <c r="E70" s="76">
        <f>SUM(E3:E69)</f>
        <v>2190</v>
      </c>
    </row>
    <row r="71" spans="1:5" hidden="1">
      <c r="A71" s="352" t="s">
        <v>306</v>
      </c>
      <c r="B71" s="353"/>
      <c r="C71" s="354"/>
      <c r="D71" s="77"/>
      <c r="E71" s="76">
        <f>SUM(E3:E69)</f>
        <v>2190</v>
      </c>
    </row>
    <row r="72" spans="1:5" hidden="1">
      <c r="A72" s="67">
        <v>68</v>
      </c>
      <c r="B72" s="67"/>
      <c r="C72" s="71" t="s">
        <v>241</v>
      </c>
      <c r="D72" s="71"/>
      <c r="E72" s="76">
        <v>30</v>
      </c>
    </row>
    <row r="73" spans="1:5" ht="12.75" hidden="1" customHeight="1">
      <c r="A73" s="67">
        <v>69</v>
      </c>
      <c r="B73" s="67"/>
      <c r="C73" s="71" t="s">
        <v>242</v>
      </c>
      <c r="D73" s="71"/>
      <c r="E73" s="76">
        <v>30</v>
      </c>
    </row>
    <row r="74" spans="1:5" ht="12.75" hidden="1" customHeight="1">
      <c r="A74" s="67">
        <v>70</v>
      </c>
      <c r="B74" s="67"/>
      <c r="C74" s="71" t="s">
        <v>307</v>
      </c>
      <c r="D74" s="71"/>
      <c r="E74" s="76">
        <v>60</v>
      </c>
    </row>
    <row r="75" spans="1:5" ht="12.75" hidden="1" customHeight="1">
      <c r="A75" s="67">
        <v>71</v>
      </c>
      <c r="B75" s="67"/>
      <c r="C75" s="71" t="s">
        <v>243</v>
      </c>
      <c r="D75" s="71"/>
      <c r="E75" s="76">
        <v>30</v>
      </c>
    </row>
    <row r="76" spans="1:5" ht="12.75" hidden="1" customHeight="1">
      <c r="A76" s="67">
        <v>72</v>
      </c>
      <c r="B76" s="67"/>
      <c r="C76" s="71" t="s">
        <v>244</v>
      </c>
      <c r="D76" s="71"/>
      <c r="E76" s="76">
        <v>30</v>
      </c>
    </row>
    <row r="77" spans="1:5" ht="12.75" hidden="1" customHeight="1">
      <c r="A77" s="67">
        <v>73</v>
      </c>
      <c r="B77" s="67"/>
      <c r="C77" s="71" t="s">
        <v>245</v>
      </c>
      <c r="D77" s="71"/>
      <c r="E77" s="76">
        <v>30</v>
      </c>
    </row>
    <row r="78" spans="1:5" ht="12.75" hidden="1" customHeight="1">
      <c r="A78" s="67">
        <v>74</v>
      </c>
      <c r="B78" s="67"/>
      <c r="C78" s="71" t="s">
        <v>246</v>
      </c>
      <c r="D78" s="71"/>
      <c r="E78" s="76">
        <v>30</v>
      </c>
    </row>
    <row r="79" spans="1:5" ht="12.75" hidden="1" customHeight="1">
      <c r="A79" s="67">
        <v>75</v>
      </c>
      <c r="B79" s="67"/>
      <c r="C79" s="71" t="s">
        <v>247</v>
      </c>
      <c r="D79" s="71"/>
      <c r="E79" s="76">
        <v>30</v>
      </c>
    </row>
    <row r="80" spans="1:5" ht="12.75" hidden="1" customHeight="1">
      <c r="A80" s="67">
        <v>76</v>
      </c>
      <c r="B80" s="67"/>
      <c r="C80" s="71" t="s">
        <v>248</v>
      </c>
      <c r="D80" s="71"/>
      <c r="E80" s="76">
        <v>30</v>
      </c>
    </row>
    <row r="81" spans="1:5" ht="12.75" hidden="1" customHeight="1">
      <c r="A81" s="67">
        <v>77</v>
      </c>
      <c r="B81" s="67"/>
      <c r="C81" s="71" t="s">
        <v>249</v>
      </c>
      <c r="D81" s="71"/>
      <c r="E81" s="76"/>
    </row>
    <row r="82" spans="1:5" ht="12.75" hidden="1" customHeight="1">
      <c r="A82" s="67">
        <v>78</v>
      </c>
      <c r="B82" s="67"/>
      <c r="C82" s="71" t="s">
        <v>250</v>
      </c>
      <c r="D82" s="71"/>
      <c r="E82" s="76">
        <v>60</v>
      </c>
    </row>
    <row r="83" spans="1:5" ht="12.75" hidden="1" customHeight="1">
      <c r="A83" s="67">
        <v>79</v>
      </c>
      <c r="B83" s="67"/>
      <c r="C83" s="71" t="s">
        <v>251</v>
      </c>
      <c r="D83" s="71"/>
      <c r="E83" s="76">
        <v>60</v>
      </c>
    </row>
    <row r="84" spans="1:5" ht="12.75" hidden="1" customHeight="1">
      <c r="A84" s="67">
        <v>80</v>
      </c>
      <c r="B84" s="67"/>
      <c r="C84" s="71" t="s">
        <v>252</v>
      </c>
      <c r="D84" s="71"/>
      <c r="E84" s="76">
        <v>60</v>
      </c>
    </row>
    <row r="85" spans="1:5" ht="12.75" hidden="1" customHeight="1">
      <c r="A85" s="67">
        <v>81</v>
      </c>
      <c r="B85" s="67"/>
      <c r="C85" s="71" t="s">
        <v>253</v>
      </c>
      <c r="D85" s="71"/>
      <c r="E85" s="76">
        <v>30</v>
      </c>
    </row>
    <row r="86" spans="1:5" ht="12.75" hidden="1" customHeight="1">
      <c r="A86" s="67">
        <v>82</v>
      </c>
      <c r="B86" s="67"/>
      <c r="C86" s="71" t="s">
        <v>254</v>
      </c>
      <c r="D86" s="71"/>
      <c r="E86" s="76">
        <v>30</v>
      </c>
    </row>
    <row r="87" spans="1:5" ht="12.75" hidden="1" customHeight="1">
      <c r="A87" s="67">
        <v>83</v>
      </c>
      <c r="B87" s="67"/>
      <c r="C87" s="71" t="s">
        <v>255</v>
      </c>
      <c r="D87" s="71"/>
      <c r="E87" s="76">
        <v>30</v>
      </c>
    </row>
    <row r="88" spans="1:5" ht="12.75" hidden="1" customHeight="1">
      <c r="A88" s="67">
        <v>84</v>
      </c>
      <c r="B88" s="67"/>
      <c r="C88" s="71" t="s">
        <v>256</v>
      </c>
      <c r="D88" s="71"/>
      <c r="E88" s="76">
        <v>30</v>
      </c>
    </row>
    <row r="89" spans="1:5" ht="12.75" hidden="1" customHeight="1">
      <c r="A89" s="67">
        <v>85</v>
      </c>
      <c r="B89" s="67"/>
      <c r="C89" s="71" t="s">
        <v>257</v>
      </c>
      <c r="D89" s="71"/>
      <c r="E89" s="76">
        <v>30</v>
      </c>
    </row>
    <row r="90" spans="1:5" ht="12.75" hidden="1" customHeight="1">
      <c r="A90" s="67">
        <v>86</v>
      </c>
      <c r="B90" s="67"/>
      <c r="C90" s="71" t="s">
        <v>258</v>
      </c>
      <c r="D90" s="71"/>
      <c r="E90" s="76">
        <v>30</v>
      </c>
    </row>
    <row r="91" spans="1:5" ht="12.75" hidden="1" customHeight="1">
      <c r="A91" s="67">
        <v>87</v>
      </c>
      <c r="B91" s="67"/>
      <c r="C91" s="71" t="s">
        <v>259</v>
      </c>
      <c r="D91" s="71"/>
      <c r="E91" s="76">
        <v>30</v>
      </c>
    </row>
    <row r="92" spans="1:5" ht="12.75" hidden="1" customHeight="1">
      <c r="A92" s="67">
        <v>88</v>
      </c>
      <c r="B92" s="67"/>
      <c r="C92" s="71" t="s">
        <v>260</v>
      </c>
      <c r="D92" s="71"/>
      <c r="E92" s="76">
        <v>30</v>
      </c>
    </row>
    <row r="93" spans="1:5" ht="12.75" hidden="1" customHeight="1">
      <c r="A93" s="67">
        <v>89</v>
      </c>
      <c r="B93" s="67"/>
      <c r="C93" s="71" t="s">
        <v>261</v>
      </c>
      <c r="D93" s="71"/>
      <c r="E93" s="76">
        <v>30</v>
      </c>
    </row>
    <row r="94" spans="1:5" ht="12.75" hidden="1" customHeight="1">
      <c r="A94" s="67">
        <v>90</v>
      </c>
      <c r="B94" s="67"/>
      <c r="C94" s="71" t="s">
        <v>262</v>
      </c>
      <c r="D94" s="71"/>
      <c r="E94" s="76">
        <v>30</v>
      </c>
    </row>
    <row r="95" spans="1:5" ht="12.75" hidden="1" customHeight="1">
      <c r="A95" s="67">
        <v>91</v>
      </c>
      <c r="B95" s="67"/>
      <c r="C95" s="71" t="s">
        <v>263</v>
      </c>
      <c r="D95" s="71"/>
      <c r="E95" s="76">
        <v>60</v>
      </c>
    </row>
    <row r="96" spans="1:5" ht="12.75" hidden="1" customHeight="1">
      <c r="A96" s="67">
        <v>92</v>
      </c>
      <c r="B96" s="67"/>
      <c r="C96" s="71" t="s">
        <v>264</v>
      </c>
      <c r="D96" s="71"/>
      <c r="E96" s="76">
        <v>60</v>
      </c>
    </row>
    <row r="97" spans="1:5" ht="12.75" hidden="1" customHeight="1">
      <c r="A97" s="67">
        <v>93</v>
      </c>
      <c r="B97" s="67"/>
      <c r="C97" s="71" t="s">
        <v>265</v>
      </c>
      <c r="D97" s="71"/>
      <c r="E97" s="76">
        <v>60</v>
      </c>
    </row>
    <row r="98" spans="1:5" ht="12.75" hidden="1" customHeight="1">
      <c r="A98" s="67">
        <v>94</v>
      </c>
      <c r="B98" s="67"/>
      <c r="C98" s="71" t="s">
        <v>266</v>
      </c>
      <c r="D98" s="71"/>
      <c r="E98" s="76">
        <v>30</v>
      </c>
    </row>
    <row r="99" spans="1:5" ht="12.75" hidden="1" customHeight="1">
      <c r="A99" s="67">
        <v>95</v>
      </c>
      <c r="B99" s="67"/>
      <c r="C99" s="71" t="s">
        <v>202</v>
      </c>
      <c r="D99" s="71"/>
      <c r="E99" s="76">
        <v>30</v>
      </c>
    </row>
    <row r="100" spans="1:5" ht="12.75" hidden="1" customHeight="1">
      <c r="A100" s="67">
        <v>96</v>
      </c>
      <c r="B100" s="67"/>
      <c r="C100" s="71" t="s">
        <v>267</v>
      </c>
      <c r="D100" s="71"/>
      <c r="E100" s="76">
        <v>30</v>
      </c>
    </row>
    <row r="101" spans="1:5" ht="12.75" hidden="1" customHeight="1">
      <c r="A101" s="67">
        <v>97</v>
      </c>
      <c r="B101" s="67"/>
      <c r="C101" s="71" t="s">
        <v>308</v>
      </c>
      <c r="D101" s="71"/>
      <c r="E101" s="76">
        <v>60</v>
      </c>
    </row>
    <row r="102" spans="1:5" ht="12.75" hidden="1" customHeight="1">
      <c r="A102" s="67">
        <v>98</v>
      </c>
      <c r="B102" s="67"/>
      <c r="C102" s="71" t="s">
        <v>268</v>
      </c>
      <c r="D102" s="71"/>
      <c r="E102" s="76">
        <v>30</v>
      </c>
    </row>
    <row r="103" spans="1:5" ht="12.75" hidden="1" customHeight="1">
      <c r="A103" s="67">
        <v>99</v>
      </c>
      <c r="B103" s="67"/>
      <c r="C103" s="71" t="s">
        <v>269</v>
      </c>
      <c r="D103" s="71"/>
      <c r="E103" s="76">
        <v>30</v>
      </c>
    </row>
    <row r="104" spans="1:5" ht="12.75" hidden="1" customHeight="1">
      <c r="A104" s="67">
        <v>100</v>
      </c>
      <c r="B104" s="67"/>
      <c r="C104" s="71" t="s">
        <v>270</v>
      </c>
      <c r="D104" s="71"/>
      <c r="E104" s="76">
        <v>30</v>
      </c>
    </row>
    <row r="105" spans="1:5" ht="12.75" hidden="1" customHeight="1">
      <c r="A105" s="67">
        <v>101</v>
      </c>
      <c r="B105" s="67"/>
      <c r="C105" s="71" t="s">
        <v>271</v>
      </c>
      <c r="D105" s="71"/>
      <c r="E105" s="76">
        <v>30</v>
      </c>
    </row>
    <row r="106" spans="1:5" ht="12.75" hidden="1" customHeight="1">
      <c r="A106" s="67">
        <v>102</v>
      </c>
      <c r="B106" s="67"/>
      <c r="C106" s="71" t="s">
        <v>272</v>
      </c>
      <c r="D106" s="71"/>
      <c r="E106" s="76">
        <v>30</v>
      </c>
    </row>
    <row r="107" spans="1:5" ht="12.75" hidden="1" customHeight="1">
      <c r="A107" s="67">
        <v>103</v>
      </c>
      <c r="B107" s="67"/>
      <c r="C107" s="71" t="s">
        <v>273</v>
      </c>
      <c r="D107" s="71"/>
      <c r="E107" s="76">
        <v>30</v>
      </c>
    </row>
    <row r="108" spans="1:5" ht="12.75" hidden="1" customHeight="1">
      <c r="A108" s="67">
        <v>104</v>
      </c>
      <c r="B108" s="67"/>
      <c r="C108" s="71" t="s">
        <v>309</v>
      </c>
      <c r="D108" s="71"/>
      <c r="E108" s="76">
        <v>120</v>
      </c>
    </row>
    <row r="109" spans="1:5" ht="12.75" hidden="1" customHeight="1">
      <c r="A109" s="67">
        <v>105</v>
      </c>
      <c r="B109" s="67"/>
      <c r="C109" s="71" t="s">
        <v>310</v>
      </c>
      <c r="D109" s="71"/>
      <c r="E109" s="76">
        <v>60</v>
      </c>
    </row>
    <row r="110" spans="1:5" ht="12.75" hidden="1" customHeight="1">
      <c r="A110" s="67">
        <v>106</v>
      </c>
      <c r="B110" s="67"/>
      <c r="C110" s="71" t="s">
        <v>274</v>
      </c>
      <c r="D110" s="71"/>
      <c r="E110" s="76">
        <v>30</v>
      </c>
    </row>
    <row r="111" spans="1:5" ht="12.75" hidden="1" customHeight="1">
      <c r="A111" s="67">
        <v>107</v>
      </c>
      <c r="B111" s="67"/>
      <c r="C111" s="71" t="s">
        <v>275</v>
      </c>
      <c r="D111" s="71"/>
      <c r="E111" s="76">
        <v>30</v>
      </c>
    </row>
    <row r="112" spans="1:5" ht="12.75" hidden="1" customHeight="1">
      <c r="A112" s="67">
        <v>108</v>
      </c>
      <c r="B112" s="67"/>
      <c r="C112" s="71" t="s">
        <v>276</v>
      </c>
      <c r="D112" s="71"/>
      <c r="E112" s="76">
        <v>30</v>
      </c>
    </row>
    <row r="113" spans="1:5" ht="12.75" hidden="1" customHeight="1">
      <c r="A113" s="67">
        <v>109</v>
      </c>
      <c r="B113" s="67"/>
      <c r="C113" s="71" t="s">
        <v>277</v>
      </c>
      <c r="D113" s="71"/>
      <c r="E113" s="76">
        <v>30</v>
      </c>
    </row>
    <row r="114" spans="1:5" ht="12.75" hidden="1" customHeight="1">
      <c r="A114" s="67">
        <v>110</v>
      </c>
      <c r="B114" s="67"/>
      <c r="C114" s="71" t="s">
        <v>278</v>
      </c>
      <c r="D114" s="71"/>
      <c r="E114" s="76">
        <v>120</v>
      </c>
    </row>
    <row r="115" spans="1:5" ht="12.75" hidden="1" customHeight="1">
      <c r="A115" s="67">
        <v>111</v>
      </c>
      <c r="B115" s="67"/>
      <c r="C115" s="71" t="s">
        <v>279</v>
      </c>
      <c r="D115" s="71"/>
      <c r="E115" s="76">
        <v>60</v>
      </c>
    </row>
    <row r="116" spans="1:5" ht="12.75" hidden="1" customHeight="1">
      <c r="A116" s="67">
        <v>112</v>
      </c>
      <c r="B116" s="67"/>
      <c r="C116" s="71" t="s">
        <v>280</v>
      </c>
      <c r="D116" s="71"/>
      <c r="E116" s="76">
        <v>30</v>
      </c>
    </row>
    <row r="117" spans="1:5" ht="12.75" hidden="1" customHeight="1">
      <c r="A117" s="67">
        <v>113</v>
      </c>
      <c r="B117" s="67"/>
      <c r="C117" s="71" t="s">
        <v>281</v>
      </c>
      <c r="D117" s="71"/>
      <c r="E117" s="76">
        <v>30</v>
      </c>
    </row>
    <row r="118" spans="1:5" ht="12.75" hidden="1" customHeight="1">
      <c r="A118" s="67">
        <v>114</v>
      </c>
      <c r="B118" s="67"/>
      <c r="C118" s="71" t="s">
        <v>282</v>
      </c>
      <c r="D118" s="71"/>
      <c r="E118" s="76">
        <v>60</v>
      </c>
    </row>
    <row r="119" spans="1:5" ht="12.75" hidden="1" customHeight="1">
      <c r="A119" s="67">
        <v>115</v>
      </c>
      <c r="B119" s="67"/>
      <c r="C119" s="71" t="s">
        <v>283</v>
      </c>
      <c r="D119" s="71"/>
      <c r="E119" s="76">
        <v>30</v>
      </c>
    </row>
    <row r="120" spans="1:5" ht="12.75" hidden="1" customHeight="1">
      <c r="A120" s="67">
        <v>116</v>
      </c>
      <c r="B120" s="67"/>
      <c r="C120" s="71" t="s">
        <v>284</v>
      </c>
      <c r="D120" s="71"/>
      <c r="E120" s="76">
        <v>60</v>
      </c>
    </row>
    <row r="121" spans="1:5" ht="12.75" hidden="1" customHeight="1">
      <c r="A121" s="67">
        <v>117</v>
      </c>
      <c r="B121" s="67"/>
      <c r="C121" s="71" t="s">
        <v>285</v>
      </c>
      <c r="D121" s="71"/>
      <c r="E121" s="76">
        <v>60</v>
      </c>
    </row>
    <row r="122" spans="1:5" ht="12.75" hidden="1" customHeight="1">
      <c r="A122" s="67">
        <v>118</v>
      </c>
      <c r="B122" s="67"/>
      <c r="C122" s="71" t="s">
        <v>286</v>
      </c>
      <c r="D122" s="71"/>
      <c r="E122" s="76">
        <v>30</v>
      </c>
    </row>
    <row r="123" spans="1:5" ht="12.75" hidden="1" customHeight="1">
      <c r="A123" s="67">
        <v>119</v>
      </c>
      <c r="B123" s="67"/>
      <c r="C123" s="71" t="s">
        <v>287</v>
      </c>
      <c r="D123" s="71"/>
      <c r="E123" s="76">
        <v>30</v>
      </c>
    </row>
    <row r="124" spans="1:5" ht="12.75" hidden="1" customHeight="1">
      <c r="A124" s="67">
        <v>120</v>
      </c>
      <c r="B124" s="67"/>
      <c r="C124" s="71" t="s">
        <v>311</v>
      </c>
      <c r="D124" s="71"/>
      <c r="E124" s="76"/>
    </row>
    <row r="125" spans="1:5" ht="12.75" hidden="1" customHeight="1">
      <c r="A125" s="67">
        <v>121</v>
      </c>
      <c r="B125" s="67"/>
      <c r="C125" s="71" t="s">
        <v>288</v>
      </c>
      <c r="D125" s="71"/>
      <c r="E125" s="76">
        <v>30</v>
      </c>
    </row>
    <row r="126" spans="1:5" ht="12.75" hidden="1" customHeight="1">
      <c r="A126" s="67">
        <v>122</v>
      </c>
      <c r="B126" s="67"/>
      <c r="C126" s="71" t="s">
        <v>289</v>
      </c>
      <c r="D126" s="71"/>
      <c r="E126" s="76">
        <v>30</v>
      </c>
    </row>
    <row r="127" spans="1:5" ht="12.75" hidden="1" customHeight="1">
      <c r="A127" s="67">
        <v>123</v>
      </c>
      <c r="B127" s="67"/>
      <c r="C127" s="71" t="s">
        <v>290</v>
      </c>
      <c r="D127" s="71"/>
      <c r="E127" s="76">
        <v>30</v>
      </c>
    </row>
    <row r="128" spans="1:5" ht="12.75" hidden="1" customHeight="1">
      <c r="A128" s="67">
        <v>124</v>
      </c>
      <c r="B128" s="67"/>
      <c r="C128" s="71" t="s">
        <v>291</v>
      </c>
      <c r="D128" s="71"/>
      <c r="E128" s="76">
        <v>30</v>
      </c>
    </row>
    <row r="129" spans="1:5" ht="12.75" hidden="1" customHeight="1">
      <c r="A129" s="67">
        <v>125</v>
      </c>
      <c r="B129" s="67"/>
      <c r="C129" s="71" t="s">
        <v>292</v>
      </c>
      <c r="D129" s="71"/>
      <c r="E129" s="76">
        <v>30</v>
      </c>
    </row>
    <row r="130" spans="1:5" ht="12.75" hidden="1" customHeight="1">
      <c r="A130" s="67">
        <v>126</v>
      </c>
      <c r="B130" s="67"/>
      <c r="C130" s="71" t="s">
        <v>312</v>
      </c>
      <c r="D130" s="71"/>
      <c r="E130" s="76">
        <v>30</v>
      </c>
    </row>
    <row r="131" spans="1:5" ht="12.75" hidden="1" customHeight="1">
      <c r="A131" s="67">
        <v>127</v>
      </c>
      <c r="B131" s="67"/>
      <c r="C131" s="71" t="s">
        <v>293</v>
      </c>
      <c r="D131" s="71"/>
      <c r="E131" s="76">
        <v>30</v>
      </c>
    </row>
    <row r="132" spans="1:5" ht="12.75" hidden="1" customHeight="1">
      <c r="A132" s="67">
        <v>128</v>
      </c>
      <c r="B132" s="67"/>
      <c r="C132" s="71" t="s">
        <v>294</v>
      </c>
      <c r="D132" s="71"/>
      <c r="E132" s="76">
        <v>30</v>
      </c>
    </row>
    <row r="133" spans="1:5" ht="12.75" hidden="1" customHeight="1">
      <c r="A133" s="67">
        <v>129</v>
      </c>
      <c r="B133" s="67"/>
      <c r="C133" s="71" t="s">
        <v>295</v>
      </c>
      <c r="D133" s="71"/>
      <c r="E133" s="76">
        <v>30</v>
      </c>
    </row>
    <row r="134" spans="1:5" ht="12.75" hidden="1" customHeight="1">
      <c r="A134" s="67">
        <v>130</v>
      </c>
      <c r="B134" s="67"/>
      <c r="C134" s="71" t="s">
        <v>179</v>
      </c>
      <c r="D134" s="71"/>
      <c r="E134" s="76">
        <v>30</v>
      </c>
    </row>
    <row r="135" spans="1:5" ht="12.75" hidden="1" customHeight="1">
      <c r="A135" s="67">
        <v>131</v>
      </c>
      <c r="B135" s="67"/>
      <c r="C135" s="71" t="s">
        <v>296</v>
      </c>
      <c r="D135" s="71"/>
      <c r="E135" s="76">
        <v>30</v>
      </c>
    </row>
    <row r="136" spans="1:5" ht="12.75" hidden="1" customHeight="1">
      <c r="A136" s="67">
        <v>132</v>
      </c>
      <c r="B136" s="67"/>
      <c r="C136" s="71" t="s">
        <v>297</v>
      </c>
      <c r="D136" s="71"/>
      <c r="E136" s="76">
        <v>30</v>
      </c>
    </row>
    <row r="137" spans="1:5" ht="12.75" hidden="1" customHeight="1">
      <c r="A137" s="67">
        <v>133</v>
      </c>
      <c r="B137" s="67"/>
      <c r="C137" s="71" t="s">
        <v>298</v>
      </c>
      <c r="D137" s="71"/>
      <c r="E137" s="76">
        <v>30</v>
      </c>
    </row>
    <row r="138" spans="1:5" ht="12.75" hidden="1" customHeight="1">
      <c r="A138" s="67">
        <v>134</v>
      </c>
      <c r="B138" s="67"/>
      <c r="C138" s="71" t="s">
        <v>299</v>
      </c>
      <c r="D138" s="71"/>
      <c r="E138" s="76">
        <v>30</v>
      </c>
    </row>
    <row r="139" spans="1:5" ht="15" hidden="1" customHeight="1">
      <c r="A139" s="357" t="s">
        <v>313</v>
      </c>
      <c r="B139" s="358"/>
      <c r="C139" s="359"/>
      <c r="D139" s="78"/>
      <c r="E139" s="76">
        <f>SUM(E71:E138)</f>
        <v>4710</v>
      </c>
    </row>
    <row r="140" spans="1:5" hidden="1"/>
    <row r="141" spans="1:5" s="47" customFormat="1" ht="60" customHeight="1">
      <c r="A141" s="350" t="str">
        <f>CONCATENATE("EMPLOYEES WELFARE FUND SCHEDULE FOR THE MONTH OF",data2!B1,"TEACHING STAFF OF",data2!B6)</f>
        <v>EMPLOYEES WELFARE FUND SCHEDULE FOR THE MONTH OFSEPTEMBER-2009TEACHING STAFF OFZPHS,RAVELA</v>
      </c>
      <c r="B141" s="350"/>
      <c r="C141" s="351"/>
      <c r="D141" s="351"/>
      <c r="E141" s="351"/>
    </row>
    <row r="142" spans="1:5" s="81" customFormat="1" ht="20.100000000000001" customHeight="1">
      <c r="A142" s="70" t="s">
        <v>173</v>
      </c>
      <c r="B142" s="1" t="s">
        <v>300</v>
      </c>
      <c r="C142" s="80" t="s">
        <v>174</v>
      </c>
      <c r="D142" s="70"/>
      <c r="E142" s="1" t="s">
        <v>314</v>
      </c>
    </row>
    <row r="143" spans="1:5" ht="20.100000000000001" customHeight="1">
      <c r="A143" s="70">
        <v>1</v>
      </c>
      <c r="B143" s="70">
        <f>P.T.!B5</f>
        <v>603898</v>
      </c>
      <c r="C143" s="115" t="str">
        <f>P.T.!C5</f>
        <v>A.Subba rao</v>
      </c>
      <c r="D143" s="2">
        <f>SUM([1]Salary!D5)</f>
        <v>645578</v>
      </c>
      <c r="E143" s="2">
        <f>salary!AC5</f>
        <v>0</v>
      </c>
    </row>
    <row r="144" spans="1:5" ht="20.100000000000001" customHeight="1">
      <c r="A144" s="70">
        <v>2</v>
      </c>
      <c r="B144" s="70">
        <f>P.T.!B6</f>
        <v>625250</v>
      </c>
      <c r="C144" s="115" t="str">
        <f>P.T.!C6</f>
        <v>T.Seetarami Reddy</v>
      </c>
      <c r="D144" s="2">
        <f>SUM([1]Salary!D6)</f>
        <v>645579</v>
      </c>
      <c r="E144" s="2">
        <f>salary!AC6</f>
        <v>0</v>
      </c>
    </row>
    <row r="145" spans="1:5" ht="20.100000000000001" customHeight="1">
      <c r="A145" s="70">
        <v>3</v>
      </c>
      <c r="B145" s="70">
        <f>P.T.!B7</f>
        <v>634044</v>
      </c>
      <c r="C145" s="115" t="str">
        <f>P.T.!C7</f>
        <v>P.Sambasiva Raju</v>
      </c>
      <c r="D145" s="2">
        <f>SUM([1]Salary!D8)</f>
        <v>645580</v>
      </c>
      <c r="E145" s="2">
        <f>salary!AC7</f>
        <v>0</v>
      </c>
    </row>
    <row r="146" spans="1:5" ht="20.100000000000001" customHeight="1">
      <c r="A146" s="70">
        <v>4</v>
      </c>
      <c r="B146" s="70">
        <f>P.T.!B8</f>
        <v>645241</v>
      </c>
      <c r="C146" s="115" t="str">
        <f>P.T.!C8</f>
        <v>L.Bhadraiah</v>
      </c>
      <c r="D146" s="2">
        <f>SUM([1]Salary!D9)</f>
        <v>645581</v>
      </c>
      <c r="E146" s="2">
        <f>salary!AC8</f>
        <v>0</v>
      </c>
    </row>
    <row r="147" spans="1:5" ht="20.100000000000001" customHeight="1">
      <c r="A147" s="70">
        <v>5</v>
      </c>
      <c r="B147" s="70">
        <f>P.T.!B9</f>
        <v>634055</v>
      </c>
      <c r="C147" s="115" t="str">
        <f>P.T.!C9</f>
        <v>SK.Shameem</v>
      </c>
      <c r="D147" s="2">
        <f>SUM([1]Salary!D10)</f>
        <v>645582</v>
      </c>
      <c r="E147" s="2">
        <f>salary!AC9</f>
        <v>0</v>
      </c>
    </row>
    <row r="148" spans="1:5" ht="20.100000000000001" customHeight="1">
      <c r="A148" s="70">
        <v>6</v>
      </c>
      <c r="B148" s="70">
        <f>P.T.!B10</f>
        <v>603006</v>
      </c>
      <c r="C148" s="115" t="str">
        <f>P.T.!C10</f>
        <v>B.Vanaja Kumari</v>
      </c>
      <c r="D148" s="2">
        <f>SUM([1]Salary!D12)</f>
        <v>645583</v>
      </c>
      <c r="E148" s="2">
        <f>salary!AC10</f>
        <v>0</v>
      </c>
    </row>
    <row r="149" spans="1:5" ht="20.100000000000001" customHeight="1">
      <c r="A149" s="70">
        <v>7</v>
      </c>
      <c r="B149" s="70">
        <f>P.T.!B11</f>
        <v>639666</v>
      </c>
      <c r="C149" s="115" t="str">
        <f>P.T.!C11</f>
        <v>S.K.Akbar</v>
      </c>
      <c r="D149" s="2">
        <f>SUM([1]Salary!D13)</f>
        <v>645584</v>
      </c>
      <c r="E149" s="2">
        <f>salary!AC11</f>
        <v>0</v>
      </c>
    </row>
    <row r="150" spans="1:5" ht="20.100000000000001" customHeight="1">
      <c r="A150" s="70">
        <v>8</v>
      </c>
      <c r="B150" s="70">
        <f>P.T.!B12</f>
        <v>603242</v>
      </c>
      <c r="C150" s="115" t="str">
        <f>P.T.!C12</f>
        <v>Ch.S.Prasanthi Kumari</v>
      </c>
      <c r="D150" s="2">
        <f>SUM([1]Salary!D15)</f>
        <v>645585</v>
      </c>
      <c r="E150" s="2">
        <f>salary!AC12</f>
        <v>0</v>
      </c>
    </row>
    <row r="151" spans="1:5" ht="20.100000000000001" customHeight="1">
      <c r="A151" s="70">
        <v>9</v>
      </c>
      <c r="B151" s="70">
        <f>P.T.!B13</f>
        <v>636097</v>
      </c>
      <c r="C151" s="115" t="str">
        <f>P.T.!C13</f>
        <v>S.Mary Heneela</v>
      </c>
      <c r="D151" s="2">
        <f>SUM([1]Salary!D16)</f>
        <v>645586</v>
      </c>
      <c r="E151" s="2">
        <f>salary!AC13</f>
        <v>0</v>
      </c>
    </row>
    <row r="152" spans="1:5" ht="20.100000000000001" customHeight="1">
      <c r="A152" s="70">
        <v>10</v>
      </c>
      <c r="B152" s="70">
        <f>P.T.!B14</f>
        <v>625342</v>
      </c>
      <c r="C152" s="115" t="str">
        <f>P.T.!C14</f>
        <v>T.Padmavathi</v>
      </c>
      <c r="D152" s="2">
        <f>SUM([1]Salary!D17)</f>
        <v>645587</v>
      </c>
      <c r="E152" s="2">
        <f>salary!AC14</f>
        <v>0</v>
      </c>
    </row>
    <row r="153" spans="1:5" ht="20.100000000000001" customHeight="1">
      <c r="A153" s="70">
        <v>11</v>
      </c>
      <c r="B153" s="70">
        <f>P.T.!B15</f>
        <v>625343</v>
      </c>
      <c r="C153" s="115" t="str">
        <f>P.T.!C15</f>
        <v>K.Steeven Babu</v>
      </c>
      <c r="D153" s="2">
        <f>SUM([1]Salary!D20)</f>
        <v>645589</v>
      </c>
      <c r="E153" s="2">
        <f>salary!AC15</f>
        <v>0</v>
      </c>
    </row>
    <row r="154" spans="1:5" ht="20.100000000000001" customHeight="1">
      <c r="A154" s="70">
        <v>12</v>
      </c>
      <c r="B154" s="70">
        <f>P.T.!B16</f>
        <v>625228</v>
      </c>
      <c r="C154" s="115" t="str">
        <f>P.T.!C16</f>
        <v>N.Haragopal</v>
      </c>
      <c r="D154" s="2">
        <f>SUM([1]Salary!D21)</f>
        <v>645590</v>
      </c>
      <c r="E154" s="2">
        <f>salary!AC16</f>
        <v>0</v>
      </c>
    </row>
    <row r="155" spans="1:5" ht="20.100000000000001" customHeight="1">
      <c r="A155" s="70">
        <v>13</v>
      </c>
      <c r="B155" s="70">
        <f>P.T.!B17</f>
        <v>0</v>
      </c>
      <c r="C155" s="115" t="str">
        <f>P.T.!C17</f>
        <v>J.Aruna Kumari</v>
      </c>
      <c r="D155" s="2">
        <f>SUM([1]Salary!D22)</f>
        <v>645591</v>
      </c>
      <c r="E155" s="2">
        <f>salary!AC17</f>
        <v>0</v>
      </c>
    </row>
    <row r="156" spans="1:5" ht="20.100000000000001" customHeight="1">
      <c r="A156" s="70">
        <v>14</v>
      </c>
      <c r="B156" s="70">
        <f>P.T.!B18</f>
        <v>634256</v>
      </c>
      <c r="C156" s="115" t="str">
        <f>P.T.!C18</f>
        <v>P.Radha Rani</v>
      </c>
      <c r="D156" s="2">
        <f>SUM([1]Salary!D23)</f>
        <v>645592</v>
      </c>
      <c r="E156" s="2">
        <f>salary!AC18</f>
        <v>0</v>
      </c>
    </row>
    <row r="157" spans="1:5" ht="20.100000000000001" customHeight="1">
      <c r="A157" s="70">
        <v>15</v>
      </c>
      <c r="B157" s="70">
        <f>P.T.!B19</f>
        <v>625262</v>
      </c>
      <c r="C157" s="115" t="str">
        <f>P.T.!C19</f>
        <v>R.L.Marianna</v>
      </c>
      <c r="D157" s="2">
        <f>SUM([1]Salary!D25)</f>
        <v>645593</v>
      </c>
      <c r="E157" s="2">
        <f>salary!AC19</f>
        <v>0</v>
      </c>
    </row>
    <row r="158" spans="1:5" ht="20.100000000000001" customHeight="1">
      <c r="A158" s="70">
        <v>16</v>
      </c>
      <c r="B158" s="70">
        <f>P.T.!B20</f>
        <v>0</v>
      </c>
      <c r="C158" s="115" t="str">
        <f>P.T.!C20</f>
        <v>vacant</v>
      </c>
      <c r="D158" s="2">
        <f>SUM([1]Salary!D26)</f>
        <v>645594</v>
      </c>
      <c r="E158" s="2">
        <f>salary!AC20</f>
        <v>0</v>
      </c>
    </row>
    <row r="159" spans="1:5" ht="20.100000000000001" customHeight="1">
      <c r="A159" s="70">
        <v>17</v>
      </c>
      <c r="B159" s="70">
        <f>P.T.!B21</f>
        <v>0</v>
      </c>
      <c r="C159" s="115">
        <f>P.T.!C21</f>
        <v>0</v>
      </c>
      <c r="D159" s="2">
        <f>SUM([1]Salary!D27)</f>
        <v>645595</v>
      </c>
      <c r="E159" s="2">
        <f>salary!AC21</f>
        <v>0</v>
      </c>
    </row>
    <row r="160" spans="1:5" ht="20.100000000000001" customHeight="1">
      <c r="A160" s="70">
        <v>18</v>
      </c>
      <c r="B160" s="70">
        <f>P.T.!B22</f>
        <v>0</v>
      </c>
      <c r="C160" s="115">
        <f>P.T.!C22</f>
        <v>0</v>
      </c>
      <c r="D160" s="2"/>
      <c r="E160" s="2">
        <f>salary!AC22</f>
        <v>0</v>
      </c>
    </row>
    <row r="161" spans="1:5" ht="20.100000000000001" hidden="1" customHeight="1">
      <c r="A161" s="70">
        <v>19</v>
      </c>
      <c r="B161" s="70">
        <f>P.T.!B23</f>
        <v>0</v>
      </c>
      <c r="C161" s="115">
        <f>P.T.!C23</f>
        <v>0</v>
      </c>
      <c r="D161" s="2"/>
      <c r="E161" s="2">
        <f>salary!AC23</f>
        <v>0</v>
      </c>
    </row>
    <row r="162" spans="1:5" ht="20.100000000000001" hidden="1" customHeight="1">
      <c r="A162" s="70">
        <v>20</v>
      </c>
      <c r="B162" s="70">
        <f>P.T.!B24</f>
        <v>0</v>
      </c>
      <c r="C162" s="115">
        <f>P.T.!C24</f>
        <v>0</v>
      </c>
      <c r="D162" s="2"/>
      <c r="E162" s="2">
        <f>salary!AC24</f>
        <v>0</v>
      </c>
    </row>
    <row r="163" spans="1:5" ht="20.100000000000001" hidden="1" customHeight="1">
      <c r="A163" s="70">
        <v>21</v>
      </c>
      <c r="B163" s="70">
        <f>P.T.!B25</f>
        <v>0</v>
      </c>
      <c r="C163" s="115">
        <f>P.T.!C25</f>
        <v>0</v>
      </c>
      <c r="D163" s="2"/>
      <c r="E163" s="2">
        <f>salary!AC25</f>
        <v>0</v>
      </c>
    </row>
    <row r="164" spans="1:5" ht="20.100000000000001" hidden="1" customHeight="1">
      <c r="A164" s="70">
        <v>22</v>
      </c>
      <c r="B164" s="70">
        <f>P.T.!B26</f>
        <v>0</v>
      </c>
      <c r="C164" s="115">
        <f>P.T.!C26</f>
        <v>0</v>
      </c>
      <c r="D164" s="2">
        <f>SUM([1]Salary!D28)</f>
        <v>645596</v>
      </c>
      <c r="E164" s="2">
        <f>salary!AC26</f>
        <v>0</v>
      </c>
    </row>
    <row r="165" spans="1:5" ht="15">
      <c r="C165" s="18" t="s">
        <v>321</v>
      </c>
      <c r="D165" s="18"/>
      <c r="E165" s="116">
        <f>SUM(E143:E164)</f>
        <v>0</v>
      </c>
    </row>
    <row r="166" spans="1:5" ht="14.25" customHeight="1">
      <c r="A166" s="285" t="str">
        <f>converter!B25</f>
        <v>(Zero rupees only)</v>
      </c>
      <c r="B166" s="285"/>
      <c r="C166" s="285"/>
      <c r="D166" s="285"/>
      <c r="E166" s="285"/>
    </row>
  </sheetData>
  <mergeCells count="6">
    <mergeCell ref="A166:E166"/>
    <mergeCell ref="A141:E141"/>
    <mergeCell ref="A70:C70"/>
    <mergeCell ref="A1:E1"/>
    <mergeCell ref="A71:C71"/>
    <mergeCell ref="A139:C139"/>
  </mergeCells>
  <phoneticPr fontId="6" type="noConversion"/>
  <printOptions horizontalCentered="1"/>
  <pageMargins left="0.5" right="0.5" top="0.5" bottom="0.5" header="0.5" footer="0.5"/>
  <pageSetup paperSize="5" fitToHeight="4" orientation="portrait" horizontalDpi="180" verticalDpi="180"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sheetPr codeName="Sheet14" enableFormatConditionsCalculation="0">
    <tabColor indexed="13"/>
  </sheetPr>
  <dimension ref="A1:O34"/>
  <sheetViews>
    <sheetView workbookViewId="0">
      <selection sqref="A1:O34"/>
    </sheetView>
  </sheetViews>
  <sheetFormatPr defaultRowHeight="12.75"/>
  <cols>
    <col min="1" max="1" width="5.85546875" customWidth="1"/>
    <col min="2" max="2" width="24.42578125" bestFit="1" customWidth="1"/>
    <col min="4" max="4" width="12" bestFit="1" customWidth="1"/>
    <col min="5" max="5" width="12.140625" bestFit="1" customWidth="1"/>
    <col min="6" max="6" width="6.85546875" bestFit="1" customWidth="1"/>
    <col min="7" max="7" width="4" bestFit="1" customWidth="1"/>
    <col min="8" max="8" width="10.7109375" customWidth="1"/>
    <col min="9" max="9" width="12.5703125" customWidth="1"/>
    <col min="10" max="10" width="13" customWidth="1"/>
    <col min="11" max="11" width="15.140625" customWidth="1"/>
    <col min="12" max="12" width="10.7109375" bestFit="1" customWidth="1"/>
    <col min="13" max="13" width="7.140625" bestFit="1" customWidth="1"/>
    <col min="14" max="14" width="11.5703125" bestFit="1" customWidth="1"/>
    <col min="15" max="15" width="5.28515625" customWidth="1"/>
  </cols>
  <sheetData>
    <row r="1" spans="1:15">
      <c r="A1" t="s">
        <v>348</v>
      </c>
      <c r="C1" t="s">
        <v>349</v>
      </c>
    </row>
    <row r="2" spans="1:15" ht="15.75">
      <c r="A2" t="s">
        <v>350</v>
      </c>
      <c r="C2" s="48" t="s">
        <v>15</v>
      </c>
      <c r="G2" t="s">
        <v>515</v>
      </c>
      <c r="H2" t="s">
        <v>516</v>
      </c>
    </row>
    <row r="3" spans="1:15">
      <c r="A3" t="s">
        <v>351</v>
      </c>
    </row>
    <row r="4" spans="1:15" ht="105.75" customHeight="1">
      <c r="A4" s="360" t="s">
        <v>16</v>
      </c>
      <c r="B4" s="360"/>
      <c r="C4" s="360"/>
      <c r="D4" s="360"/>
      <c r="E4" s="360"/>
      <c r="F4" s="360"/>
      <c r="G4" s="360"/>
      <c r="H4" s="360"/>
      <c r="I4" s="360"/>
      <c r="J4" s="360"/>
      <c r="K4" s="360"/>
      <c r="L4" s="360"/>
      <c r="M4" s="360"/>
      <c r="N4" s="360"/>
      <c r="O4" s="360"/>
    </row>
    <row r="5" spans="1:15" ht="131.25" customHeight="1">
      <c r="A5" s="361" t="s">
        <v>352</v>
      </c>
      <c r="B5" s="316" t="s">
        <v>353</v>
      </c>
      <c r="C5" s="361" t="s">
        <v>354</v>
      </c>
      <c r="D5" s="362" t="s">
        <v>355</v>
      </c>
      <c r="E5" s="362" t="s">
        <v>356</v>
      </c>
      <c r="F5" s="363" t="s">
        <v>357</v>
      </c>
      <c r="G5" s="363"/>
      <c r="H5" s="364" t="s">
        <v>358</v>
      </c>
      <c r="I5" s="364"/>
      <c r="J5" s="365" t="s">
        <v>359</v>
      </c>
      <c r="K5" s="362" t="s">
        <v>360</v>
      </c>
      <c r="L5" s="362" t="s">
        <v>361</v>
      </c>
      <c r="M5" s="362" t="s">
        <v>362</v>
      </c>
      <c r="N5" s="361" t="s">
        <v>363</v>
      </c>
      <c r="O5" s="361" t="s">
        <v>28</v>
      </c>
    </row>
    <row r="6" spans="1:15" ht="18" customHeight="1">
      <c r="A6" s="361"/>
      <c r="B6" s="316"/>
      <c r="C6" s="361"/>
      <c r="D6" s="362"/>
      <c r="E6" s="362"/>
      <c r="F6" s="114" t="s">
        <v>364</v>
      </c>
      <c r="G6" s="114" t="s">
        <v>365</v>
      </c>
      <c r="H6" s="114" t="s">
        <v>364</v>
      </c>
      <c r="I6" s="114" t="s">
        <v>365</v>
      </c>
      <c r="J6" s="365"/>
      <c r="K6" s="362"/>
      <c r="L6" s="362"/>
      <c r="M6" s="362"/>
      <c r="N6" s="361"/>
      <c r="O6" s="361"/>
    </row>
    <row r="7" spans="1:15">
      <c r="A7" s="1">
        <v>1</v>
      </c>
      <c r="B7" s="1">
        <v>2</v>
      </c>
      <c r="C7" s="1">
        <v>3</v>
      </c>
      <c r="D7" s="1">
        <v>4</v>
      </c>
      <c r="E7" s="1">
        <v>5</v>
      </c>
      <c r="F7" s="1">
        <v>6</v>
      </c>
      <c r="G7" s="1">
        <v>7</v>
      </c>
      <c r="H7" s="1">
        <v>8</v>
      </c>
      <c r="I7" s="1">
        <v>9</v>
      </c>
      <c r="J7" s="1">
        <v>10</v>
      </c>
      <c r="K7" s="1">
        <v>11</v>
      </c>
      <c r="L7" s="1">
        <v>5</v>
      </c>
      <c r="M7" s="1">
        <v>13</v>
      </c>
      <c r="N7" s="1">
        <v>14</v>
      </c>
      <c r="O7" s="1">
        <v>15</v>
      </c>
    </row>
    <row r="8" spans="1:15" ht="38.25" customHeight="1">
      <c r="A8" s="103">
        <v>1</v>
      </c>
      <c r="B8" s="120" t="s">
        <v>507</v>
      </c>
      <c r="C8" s="183" t="s">
        <v>517</v>
      </c>
      <c r="D8" s="183" t="s">
        <v>366</v>
      </c>
      <c r="E8" s="184">
        <v>39453</v>
      </c>
      <c r="F8" s="183" t="s">
        <v>53</v>
      </c>
      <c r="G8" s="183" t="s">
        <v>53</v>
      </c>
      <c r="H8" s="183" t="s">
        <v>53</v>
      </c>
      <c r="I8" s="183" t="s">
        <v>53</v>
      </c>
      <c r="J8" s="184">
        <v>39819</v>
      </c>
      <c r="K8" s="182" t="s">
        <v>333</v>
      </c>
      <c r="L8" s="185">
        <v>8170</v>
      </c>
      <c r="M8" s="183">
        <v>215</v>
      </c>
      <c r="N8" s="182">
        <v>8385</v>
      </c>
      <c r="O8" s="118"/>
    </row>
    <row r="9" spans="1:15" ht="38.25" customHeight="1">
      <c r="A9" s="103"/>
      <c r="B9" s="102"/>
      <c r="C9" s="183"/>
      <c r="D9" s="183"/>
      <c r="E9" s="184"/>
      <c r="F9" s="183"/>
      <c r="G9" s="183"/>
      <c r="H9" s="183"/>
      <c r="I9" s="183"/>
      <c r="J9" s="184"/>
      <c r="K9" s="182"/>
      <c r="L9" s="183"/>
      <c r="M9" s="183"/>
      <c r="N9" s="182"/>
      <c r="O9" s="118"/>
    </row>
    <row r="10" spans="1:15" ht="38.25" customHeight="1">
      <c r="A10" s="103"/>
      <c r="B10" s="174"/>
      <c r="C10" s="183"/>
      <c r="D10" s="183"/>
      <c r="E10" s="184"/>
      <c r="F10" s="183"/>
      <c r="G10" s="183"/>
      <c r="H10" s="183"/>
      <c r="I10" s="183"/>
      <c r="J10" s="184"/>
      <c r="K10" s="182"/>
      <c r="L10" s="183"/>
      <c r="M10" s="183"/>
      <c r="N10" s="182"/>
      <c r="O10" s="118"/>
    </row>
    <row r="11" spans="1:15" ht="38.25" customHeight="1">
      <c r="A11" s="103"/>
      <c r="B11" s="102"/>
      <c r="C11" s="183"/>
      <c r="D11" s="183"/>
      <c r="E11" s="184"/>
      <c r="F11" s="183"/>
      <c r="G11" s="183"/>
      <c r="H11" s="183"/>
      <c r="I11" s="183"/>
      <c r="J11" s="184"/>
      <c r="K11" s="182"/>
      <c r="L11" s="183"/>
      <c r="M11" s="183"/>
      <c r="N11" s="182"/>
      <c r="O11" s="118"/>
    </row>
    <row r="12" spans="1:15" ht="38.25" customHeight="1">
      <c r="A12" s="103"/>
      <c r="B12" s="174"/>
      <c r="C12" s="183"/>
      <c r="D12" s="183"/>
      <c r="E12" s="184"/>
      <c r="F12" s="183"/>
      <c r="G12" s="183"/>
      <c r="H12" s="183"/>
      <c r="I12" s="183"/>
      <c r="J12" s="184"/>
      <c r="K12" s="182"/>
      <c r="L12" s="183"/>
      <c r="M12" s="183"/>
      <c r="N12" s="182"/>
      <c r="O12" s="118"/>
    </row>
    <row r="13" spans="1:15" ht="38.25" customHeight="1">
      <c r="A13" s="103"/>
      <c r="B13" s="174"/>
      <c r="C13" s="183"/>
      <c r="D13" s="183"/>
      <c r="E13" s="184"/>
      <c r="F13" s="183"/>
      <c r="G13" s="183"/>
      <c r="H13" s="183"/>
      <c r="I13" s="183"/>
      <c r="J13" s="184"/>
      <c r="K13" s="182"/>
      <c r="L13" s="183"/>
      <c r="M13" s="183"/>
      <c r="N13" s="182"/>
      <c r="O13" s="118"/>
    </row>
    <row r="14" spans="1:15" ht="38.25" customHeight="1">
      <c r="A14" s="103"/>
      <c r="B14" s="102"/>
      <c r="C14" s="183"/>
      <c r="D14" s="183"/>
      <c r="E14" s="184"/>
      <c r="F14" s="183"/>
      <c r="G14" s="183"/>
      <c r="H14" s="183"/>
      <c r="I14" s="183"/>
      <c r="J14" s="184"/>
      <c r="K14" s="182"/>
      <c r="L14" s="183"/>
      <c r="M14" s="183"/>
      <c r="N14" s="182"/>
      <c r="O14" s="118"/>
    </row>
    <row r="15" spans="1:15" ht="38.25" customHeight="1">
      <c r="A15" s="103"/>
      <c r="B15" s="174"/>
      <c r="C15" s="183"/>
      <c r="D15" s="183"/>
      <c r="E15" s="184"/>
      <c r="F15" s="183"/>
      <c r="G15" s="183"/>
      <c r="H15" s="183"/>
      <c r="I15" s="183"/>
      <c r="J15" s="184"/>
      <c r="K15" s="182"/>
      <c r="L15" s="182"/>
      <c r="M15" s="183"/>
      <c r="N15" s="182"/>
      <c r="O15" s="118"/>
    </row>
    <row r="16" spans="1:15" ht="38.25" customHeight="1">
      <c r="A16" s="103"/>
      <c r="B16" s="102"/>
      <c r="C16" s="183"/>
      <c r="D16" s="183"/>
      <c r="E16" s="184"/>
      <c r="F16" s="183"/>
      <c r="G16" s="183"/>
      <c r="H16" s="183"/>
      <c r="I16" s="183"/>
      <c r="J16" s="184"/>
      <c r="K16" s="182"/>
      <c r="L16" s="183"/>
      <c r="M16" s="183"/>
      <c r="N16" s="182"/>
      <c r="O16" s="118"/>
    </row>
    <row r="17" spans="1:15" ht="38.25" customHeight="1">
      <c r="A17" s="103"/>
      <c r="B17" s="174"/>
      <c r="C17" s="183"/>
      <c r="D17" s="183"/>
      <c r="E17" s="184"/>
      <c r="F17" s="183"/>
      <c r="G17" s="183"/>
      <c r="H17" s="183"/>
      <c r="I17" s="183"/>
      <c r="J17" s="184"/>
      <c r="K17" s="182"/>
      <c r="L17" s="183"/>
      <c r="M17" s="183"/>
      <c r="N17" s="182"/>
      <c r="O17" s="118"/>
    </row>
    <row r="18" spans="1:15" ht="38.25" customHeight="1">
      <c r="A18" s="103"/>
      <c r="B18" s="173"/>
      <c r="C18" s="183"/>
      <c r="D18" s="183"/>
      <c r="E18" s="184"/>
      <c r="F18" s="183"/>
      <c r="G18" s="183"/>
      <c r="H18" s="183"/>
      <c r="I18" s="183"/>
      <c r="J18" s="184"/>
      <c r="K18" s="182"/>
      <c r="L18" s="182"/>
      <c r="M18" s="183"/>
      <c r="N18" s="181"/>
      <c r="O18" s="118"/>
    </row>
    <row r="19" spans="1:15" ht="38.25" customHeight="1">
      <c r="A19" s="103"/>
      <c r="B19" s="102"/>
      <c r="C19" s="183"/>
      <c r="D19" s="183"/>
      <c r="E19" s="184"/>
      <c r="F19" s="183"/>
      <c r="G19" s="183"/>
      <c r="H19" s="183"/>
      <c r="I19" s="183"/>
      <c r="J19" s="184"/>
      <c r="K19" s="182"/>
      <c r="L19" s="183"/>
      <c r="M19" s="183"/>
      <c r="N19" s="183"/>
      <c r="O19" s="118"/>
    </row>
    <row r="20" spans="1:15" ht="9" customHeight="1">
      <c r="A20" s="121"/>
      <c r="B20" s="122"/>
      <c r="C20" s="123"/>
      <c r="D20" s="123"/>
      <c r="E20" s="124"/>
      <c r="F20" s="125"/>
      <c r="G20" s="125"/>
      <c r="H20" s="125"/>
      <c r="I20" s="125"/>
      <c r="J20" s="124"/>
      <c r="K20" s="126"/>
      <c r="L20" s="127"/>
      <c r="M20" s="128"/>
      <c r="N20" s="127"/>
      <c r="O20" s="22"/>
    </row>
    <row r="21" spans="1:15" ht="33.75" customHeight="1">
      <c r="A21" s="366" t="s">
        <v>17</v>
      </c>
      <c r="B21" s="366"/>
      <c r="C21" s="366"/>
      <c r="D21" s="366"/>
      <c r="E21" s="366"/>
      <c r="F21" s="366"/>
      <c r="G21" s="366"/>
      <c r="H21" s="366"/>
      <c r="I21" s="366"/>
      <c r="J21" s="366"/>
      <c r="K21" s="366"/>
      <c r="L21" s="366"/>
      <c r="M21" s="366"/>
      <c r="N21" s="366"/>
      <c r="O21" s="366"/>
    </row>
    <row r="22" spans="1:15" ht="30.75" customHeight="1">
      <c r="A22" s="367" t="s">
        <v>367</v>
      </c>
      <c r="B22" s="367"/>
      <c r="C22" s="367"/>
      <c r="D22" s="367"/>
      <c r="E22" s="367"/>
      <c r="F22" s="367"/>
      <c r="G22" s="367"/>
      <c r="H22" s="367"/>
      <c r="I22" s="367"/>
      <c r="J22" s="367"/>
      <c r="K22" s="367"/>
      <c r="L22" s="367"/>
      <c r="M22" s="367"/>
      <c r="N22" s="367"/>
      <c r="O22" s="367"/>
    </row>
    <row r="23" spans="1:15" ht="14.25" customHeight="1">
      <c r="A23" s="298" t="s">
        <v>368</v>
      </c>
      <c r="B23" s="298"/>
      <c r="C23" s="298"/>
      <c r="D23" s="298"/>
      <c r="E23" s="298"/>
      <c r="F23" s="298"/>
      <c r="G23" s="298"/>
      <c r="H23" s="298"/>
      <c r="I23" s="298"/>
      <c r="J23" s="298"/>
      <c r="K23" s="298"/>
      <c r="L23" s="298"/>
      <c r="M23" s="298"/>
      <c r="N23" s="298"/>
      <c r="O23" s="298"/>
    </row>
    <row r="24" spans="1:15">
      <c r="A24" s="298" t="s">
        <v>369</v>
      </c>
      <c r="B24" s="298"/>
      <c r="C24" s="298"/>
      <c r="D24" s="298"/>
      <c r="E24" s="298"/>
      <c r="F24" s="298"/>
      <c r="G24" s="298"/>
      <c r="H24" s="298"/>
      <c r="I24" s="298"/>
      <c r="J24" s="298"/>
      <c r="K24" s="298"/>
      <c r="L24" s="298"/>
      <c r="M24" s="298"/>
      <c r="N24" s="298"/>
      <c r="O24" s="298"/>
    </row>
    <row r="25" spans="1:15" ht="39.75" customHeight="1">
      <c r="A25" s="367" t="s">
        <v>370</v>
      </c>
      <c r="B25" s="367"/>
      <c r="C25" s="367"/>
      <c r="D25" s="367"/>
      <c r="E25" s="367"/>
      <c r="F25" s="367"/>
      <c r="G25" s="367"/>
      <c r="H25" s="367"/>
      <c r="I25" s="367"/>
      <c r="J25" s="367"/>
      <c r="K25" s="367"/>
      <c r="L25" s="367"/>
      <c r="M25" s="367"/>
      <c r="N25" s="367"/>
      <c r="O25" s="367"/>
    </row>
    <row r="26" spans="1:15" ht="31.5" customHeight="1">
      <c r="A26" s="367" t="s">
        <v>371</v>
      </c>
      <c r="B26" s="367"/>
      <c r="C26" s="367"/>
      <c r="D26" s="367"/>
      <c r="E26" s="367"/>
      <c r="F26" s="367"/>
      <c r="G26" s="367"/>
      <c r="H26" s="367"/>
      <c r="I26" s="367"/>
      <c r="J26" s="367"/>
      <c r="K26" s="367"/>
      <c r="L26" s="367"/>
      <c r="M26" s="367"/>
      <c r="N26" s="367"/>
      <c r="O26" s="367"/>
    </row>
    <row r="27" spans="1:15" ht="14.25" customHeight="1">
      <c r="A27" s="298" t="s">
        <v>372</v>
      </c>
      <c r="B27" s="298"/>
      <c r="C27" s="298"/>
      <c r="D27" s="298"/>
      <c r="E27" s="298"/>
      <c r="F27" s="298"/>
      <c r="G27" s="298"/>
      <c r="H27" s="298"/>
      <c r="I27" s="298"/>
      <c r="J27" s="298"/>
      <c r="K27" s="298"/>
      <c r="L27" s="298"/>
      <c r="M27" s="298"/>
      <c r="N27" s="298"/>
      <c r="O27" s="298"/>
    </row>
    <row r="28" spans="1:15" ht="30" customHeight="1">
      <c r="A28" s="367" t="s">
        <v>13</v>
      </c>
      <c r="B28" s="367"/>
      <c r="C28" s="367"/>
      <c r="D28" s="367"/>
      <c r="E28" s="367"/>
      <c r="F28" s="367"/>
      <c r="G28" s="367"/>
      <c r="H28" s="367"/>
      <c r="I28" s="367"/>
      <c r="J28" s="367"/>
      <c r="K28" s="367"/>
      <c r="L28" s="367"/>
      <c r="M28" s="367"/>
      <c r="N28" s="367"/>
      <c r="O28" s="367"/>
    </row>
    <row r="31" spans="1:15">
      <c r="M31" s="3"/>
    </row>
    <row r="33" spans="9:9" ht="27" customHeight="1"/>
    <row r="34" spans="9:9">
      <c r="I34" t="s">
        <v>14</v>
      </c>
    </row>
  </sheetData>
  <mergeCells count="22">
    <mergeCell ref="A28:O28"/>
    <mergeCell ref="A24:O24"/>
    <mergeCell ref="A25:O25"/>
    <mergeCell ref="A26:O26"/>
    <mergeCell ref="A27:O27"/>
    <mergeCell ref="A21:O21"/>
    <mergeCell ref="A22:O22"/>
    <mergeCell ref="A23:O23"/>
    <mergeCell ref="K5:K6"/>
    <mergeCell ref="L5:L6"/>
    <mergeCell ref="M5:M6"/>
    <mergeCell ref="N5:N6"/>
    <mergeCell ref="A4:O4"/>
    <mergeCell ref="A5:A6"/>
    <mergeCell ref="B5:B6"/>
    <mergeCell ref="C5:C6"/>
    <mergeCell ref="D5:D6"/>
    <mergeCell ref="E5:E6"/>
    <mergeCell ref="F5:G5"/>
    <mergeCell ref="H5:I5"/>
    <mergeCell ref="J5:J6"/>
    <mergeCell ref="O5:O6"/>
  </mergeCells>
  <phoneticPr fontId="0" type="noConversion"/>
  <printOptions horizontalCentered="1"/>
  <pageMargins left="0.66" right="0.75" top="1" bottom="0.67" header="0.5" footer="0.5"/>
  <pageSetup paperSize="5" scale="76" fitToWidth="2" fitToHeight="2" orientation="landscape" horizontalDpi="120" verticalDpi="180" r:id="rId1"/>
  <headerFooter alignWithMargins="0"/>
</worksheet>
</file>

<file path=xl/worksheets/sheet17.xml><?xml version="1.0" encoding="utf-8"?>
<worksheet xmlns="http://schemas.openxmlformats.org/spreadsheetml/2006/main" xmlns:r="http://schemas.openxmlformats.org/officeDocument/2006/relationships">
  <sheetPr codeName="Sheet15" enableFormatConditionsCalculation="0">
    <tabColor indexed="43"/>
    <pageSetUpPr fitToPage="1"/>
  </sheetPr>
  <dimension ref="A1:H31"/>
  <sheetViews>
    <sheetView topLeftCell="A10" zoomScale="85" zoomScaleNormal="85" workbookViewId="0">
      <selection activeCell="A7" sqref="A7:H7"/>
    </sheetView>
  </sheetViews>
  <sheetFormatPr defaultRowHeight="12.75"/>
  <cols>
    <col min="1" max="1" width="4.85546875" style="47" customWidth="1"/>
    <col min="2" max="2" width="30.85546875" style="47" customWidth="1"/>
    <col min="3" max="3" width="10" style="47" customWidth="1"/>
    <col min="4" max="4" width="15" style="47" customWidth="1"/>
    <col min="5" max="5" width="17.7109375" style="47" customWidth="1"/>
    <col min="6" max="6" width="18.42578125" style="47" customWidth="1"/>
    <col min="7" max="7" width="11.140625" style="47" customWidth="1"/>
    <col min="8" max="8" width="18.28515625" style="47" customWidth="1"/>
    <col min="9" max="9" width="14.85546875" style="47" customWidth="1"/>
    <col min="10" max="10" width="17" style="47" customWidth="1"/>
    <col min="11" max="16384" width="9.140625" style="47"/>
  </cols>
  <sheetData>
    <row r="1" spans="1:8" ht="31.5" customHeight="1">
      <c r="A1" s="369" t="s">
        <v>508</v>
      </c>
      <c r="B1" s="369"/>
      <c r="C1" s="369"/>
      <c r="D1" s="369"/>
      <c r="E1" s="369"/>
      <c r="F1" s="369"/>
      <c r="G1" s="369"/>
      <c r="H1" s="369"/>
    </row>
    <row r="2" spans="1:8" ht="20.25" customHeight="1">
      <c r="A2" s="373" t="s">
        <v>509</v>
      </c>
      <c r="B2" s="373"/>
      <c r="C2" s="373"/>
      <c r="D2" s="373"/>
      <c r="E2" s="373"/>
      <c r="F2" s="373"/>
      <c r="G2" s="373"/>
      <c r="H2" s="373"/>
    </row>
    <row r="3" spans="1:8" s="129" customFormat="1" ht="26.25" customHeight="1">
      <c r="B3" s="130" t="s">
        <v>510</v>
      </c>
      <c r="D3" s="130"/>
      <c r="E3" s="370" t="s">
        <v>511</v>
      </c>
      <c r="F3" s="370"/>
      <c r="G3" s="370"/>
      <c r="H3" s="370"/>
    </row>
    <row r="4" spans="1:8" ht="41.25" customHeight="1">
      <c r="B4" s="375" t="s">
        <v>373</v>
      </c>
      <c r="C4" s="375"/>
      <c r="D4" s="375"/>
      <c r="E4" s="375"/>
      <c r="F4" s="375"/>
      <c r="G4" s="375"/>
      <c r="H4" s="375"/>
    </row>
    <row r="5" spans="1:8" ht="45.75" customHeight="1">
      <c r="B5" s="375" t="s">
        <v>18</v>
      </c>
      <c r="C5" s="375"/>
      <c r="D5" s="375"/>
      <c r="E5" s="375"/>
      <c r="F5" s="375"/>
      <c r="G5" s="375"/>
      <c r="H5" s="375"/>
    </row>
    <row r="6" spans="1:8" ht="24.75" customHeight="1">
      <c r="C6" s="47" t="s">
        <v>19</v>
      </c>
    </row>
    <row r="7" spans="1:8" ht="48" customHeight="1">
      <c r="A7" s="371" t="s">
        <v>374</v>
      </c>
      <c r="B7" s="371"/>
      <c r="C7" s="371"/>
      <c r="D7" s="371"/>
      <c r="E7" s="371"/>
      <c r="F7" s="371"/>
      <c r="G7" s="371"/>
      <c r="H7" s="371"/>
    </row>
    <row r="8" spans="1:8" ht="65.25" customHeight="1">
      <c r="A8" s="131" t="s">
        <v>20</v>
      </c>
      <c r="B8" s="374" t="s">
        <v>21</v>
      </c>
      <c r="C8" s="374"/>
      <c r="D8" s="106" t="s">
        <v>22</v>
      </c>
      <c r="E8" s="106" t="s">
        <v>23</v>
      </c>
      <c r="F8" s="106" t="s">
        <v>24</v>
      </c>
      <c r="G8" s="180" t="s">
        <v>25</v>
      </c>
      <c r="H8" s="106" t="s">
        <v>26</v>
      </c>
    </row>
    <row r="9" spans="1:8" ht="44.25" customHeight="1">
      <c r="A9" s="172">
        <v>1</v>
      </c>
      <c r="B9" s="99" t="s">
        <v>507</v>
      </c>
      <c r="C9" s="178" t="s">
        <v>512</v>
      </c>
      <c r="D9" s="179">
        <v>39819</v>
      </c>
      <c r="E9" s="98" t="s">
        <v>333</v>
      </c>
      <c r="F9" s="100">
        <v>8170</v>
      </c>
      <c r="G9" s="178">
        <v>215</v>
      </c>
      <c r="H9" s="98">
        <v>8385</v>
      </c>
    </row>
    <row r="10" spans="1:8" ht="44.25" customHeight="1">
      <c r="A10" s="172"/>
      <c r="B10" s="175"/>
      <c r="C10" s="178"/>
      <c r="D10" s="179"/>
      <c r="E10" s="98"/>
      <c r="F10" s="178"/>
      <c r="G10" s="178"/>
      <c r="H10" s="98"/>
    </row>
    <row r="11" spans="1:8" ht="44.25" customHeight="1">
      <c r="A11" s="172"/>
      <c r="B11" s="177"/>
      <c r="C11" s="178"/>
      <c r="D11" s="179"/>
      <c r="E11" s="98"/>
      <c r="F11" s="178"/>
      <c r="G11" s="178"/>
      <c r="H11" s="98"/>
    </row>
    <row r="12" spans="1:8" ht="44.25" customHeight="1">
      <c r="A12" s="172"/>
      <c r="B12" s="175"/>
      <c r="C12" s="178"/>
      <c r="D12" s="179"/>
      <c r="E12" s="98"/>
      <c r="F12" s="178"/>
      <c r="G12" s="178"/>
      <c r="H12" s="98"/>
    </row>
    <row r="13" spans="1:8" ht="44.25" customHeight="1">
      <c r="A13" s="172"/>
      <c r="B13" s="177"/>
      <c r="C13" s="178"/>
      <c r="D13" s="179"/>
      <c r="E13" s="98"/>
      <c r="F13" s="178"/>
      <c r="G13" s="178"/>
      <c r="H13" s="98"/>
    </row>
    <row r="14" spans="1:8" ht="44.25" customHeight="1">
      <c r="A14" s="172"/>
      <c r="B14" s="177"/>
      <c r="C14" s="178"/>
      <c r="D14" s="179"/>
      <c r="E14" s="98"/>
      <c r="F14" s="178"/>
      <c r="G14" s="178"/>
      <c r="H14" s="98"/>
    </row>
    <row r="15" spans="1:8" ht="44.25" customHeight="1">
      <c r="A15" s="172"/>
      <c r="B15" s="175"/>
      <c r="C15" s="178"/>
      <c r="D15" s="179"/>
      <c r="E15" s="98"/>
      <c r="F15" s="178"/>
      <c r="G15" s="178"/>
      <c r="H15" s="98"/>
    </row>
    <row r="16" spans="1:8" ht="44.25" customHeight="1">
      <c r="A16" s="172"/>
      <c r="B16" s="177"/>
      <c r="C16" s="178"/>
      <c r="D16" s="179"/>
      <c r="E16" s="98"/>
      <c r="F16" s="98"/>
      <c r="G16" s="178"/>
      <c r="H16" s="98"/>
    </row>
    <row r="17" spans="1:8" ht="44.25" customHeight="1">
      <c r="A17" s="172"/>
      <c r="B17" s="175"/>
      <c r="C17" s="178"/>
      <c r="D17" s="179"/>
      <c r="E17" s="98"/>
      <c r="F17" s="178"/>
      <c r="G17" s="178"/>
      <c r="H17" s="98"/>
    </row>
    <row r="18" spans="1:8" ht="44.25" customHeight="1">
      <c r="A18" s="172"/>
      <c r="B18" s="177"/>
      <c r="C18" s="178"/>
      <c r="D18" s="179"/>
      <c r="E18" s="98"/>
      <c r="F18" s="178"/>
      <c r="G18" s="178"/>
      <c r="H18" s="98"/>
    </row>
    <row r="19" spans="1:8" ht="44.25" customHeight="1">
      <c r="A19" s="172"/>
      <c r="B19" s="176"/>
      <c r="C19" s="178"/>
      <c r="D19" s="179"/>
      <c r="E19" s="98"/>
      <c r="F19" s="98"/>
      <c r="G19" s="178"/>
      <c r="H19" s="171"/>
    </row>
    <row r="20" spans="1:8" ht="44.25" customHeight="1">
      <c r="A20" s="172"/>
      <c r="B20" s="175"/>
      <c r="C20" s="178"/>
      <c r="D20" s="179"/>
      <c r="E20" s="98"/>
      <c r="F20" s="178"/>
      <c r="G20" s="178"/>
      <c r="H20" s="178"/>
    </row>
    <row r="21" spans="1:8" ht="44.25" customHeight="1">
      <c r="A21" s="172"/>
      <c r="B21" s="175"/>
      <c r="C21" s="178"/>
      <c r="D21" s="179"/>
      <c r="E21" s="108"/>
      <c r="F21" s="178"/>
      <c r="G21" s="178"/>
      <c r="H21" s="98"/>
    </row>
    <row r="22" spans="1:8" ht="44.25" customHeight="1">
      <c r="A22" s="133"/>
      <c r="B22" s="134"/>
      <c r="C22" s="135"/>
      <c r="D22" s="136"/>
      <c r="E22" s="104"/>
      <c r="F22" s="104"/>
      <c r="G22" s="104"/>
      <c r="H22" s="137"/>
    </row>
    <row r="23" spans="1:8" ht="38.25" customHeight="1">
      <c r="A23" s="376" t="s">
        <v>27</v>
      </c>
      <c r="B23" s="376"/>
      <c r="C23" s="376"/>
      <c r="D23" s="376"/>
      <c r="E23" s="376"/>
      <c r="F23" s="376"/>
      <c r="G23" s="376"/>
      <c r="H23" s="376"/>
    </row>
    <row r="24" spans="1:8" ht="66.75" customHeight="1">
      <c r="A24" s="132"/>
      <c r="B24" s="132"/>
      <c r="C24" s="132"/>
      <c r="D24" s="132"/>
      <c r="E24" s="132"/>
      <c r="F24" s="132"/>
      <c r="G24" s="132"/>
      <c r="H24" s="132"/>
    </row>
    <row r="25" spans="1:8" ht="126.75" customHeight="1">
      <c r="A25" s="368" t="s">
        <v>514</v>
      </c>
      <c r="B25" s="368"/>
      <c r="C25" s="368"/>
      <c r="D25" s="368"/>
      <c r="E25" s="372" t="s">
        <v>513</v>
      </c>
      <c r="F25" s="372"/>
      <c r="G25" s="372"/>
      <c r="H25" s="372"/>
    </row>
    <row r="28" spans="1:8" ht="11.25" customHeight="1"/>
    <row r="29" spans="1:8" ht="22.5" customHeight="1"/>
    <row r="30" spans="1:8" ht="54.75" customHeight="1"/>
    <row r="31" spans="1:8" ht="29.25" customHeight="1"/>
  </sheetData>
  <mergeCells count="10">
    <mergeCell ref="A25:D25"/>
    <mergeCell ref="A1:H1"/>
    <mergeCell ref="E3:H3"/>
    <mergeCell ref="A7:H7"/>
    <mergeCell ref="E25:H25"/>
    <mergeCell ref="A2:H2"/>
    <mergeCell ref="B8:C8"/>
    <mergeCell ref="B4:H4"/>
    <mergeCell ref="B5:H5"/>
    <mergeCell ref="A23:H23"/>
  </mergeCells>
  <phoneticPr fontId="0" type="noConversion"/>
  <pageMargins left="0.75" right="0.68" top="0.9" bottom="0.96" header="0.5" footer="0.5"/>
  <pageSetup paperSize="5" scale="71" fitToHeight="4" orientation="portrait" horizontalDpi="120" verticalDpi="180" r:id="rId1"/>
  <headerFooter alignWithMargins="0"/>
  <rowBreaks count="1" manualBreakCount="1">
    <brk id="25" max="16383" man="1"/>
  </rowBreaks>
</worksheet>
</file>

<file path=xl/worksheets/sheet18.xml><?xml version="1.0" encoding="utf-8"?>
<worksheet xmlns="http://schemas.openxmlformats.org/spreadsheetml/2006/main" xmlns:r="http://schemas.openxmlformats.org/officeDocument/2006/relationships">
  <sheetPr codeName="Sheet18"/>
  <dimension ref="A2:DD40"/>
  <sheetViews>
    <sheetView topLeftCell="A18" workbookViewId="0">
      <selection activeCell="A26" sqref="A26"/>
    </sheetView>
  </sheetViews>
  <sheetFormatPr defaultColWidth="5.7109375" defaultRowHeight="12.6" customHeight="1"/>
  <cols>
    <col min="1" max="1" width="15.85546875" style="153" customWidth="1"/>
    <col min="2" max="2" width="89.42578125" style="153" customWidth="1"/>
    <col min="3" max="3" width="6.42578125" style="153" hidden="1" customWidth="1"/>
    <col min="4" max="7" width="5.7109375" style="153" hidden="1" customWidth="1"/>
    <col min="8" max="8" width="7.85546875" style="153" hidden="1" customWidth="1"/>
    <col min="9" max="9" width="5.7109375" style="153" hidden="1" customWidth="1"/>
    <col min="10" max="10" width="10.28515625" style="153" hidden="1" customWidth="1"/>
    <col min="11" max="17" width="5.7109375" style="153" hidden="1" customWidth="1"/>
    <col min="18" max="18" width="18.7109375" style="153" customWidth="1"/>
    <col min="19" max="19" width="10.7109375" style="153" customWidth="1"/>
    <col min="20" max="16384" width="5.7109375" style="153"/>
  </cols>
  <sheetData>
    <row r="2" spans="1:108" ht="12.6" hidden="1" customHeight="1">
      <c r="G2" s="153">
        <v>1</v>
      </c>
      <c r="H2" s="153">
        <v>2</v>
      </c>
      <c r="I2" s="153">
        <v>3</v>
      </c>
      <c r="J2" s="153">
        <v>4</v>
      </c>
      <c r="K2" s="153">
        <v>5</v>
      </c>
      <c r="L2" s="153">
        <v>6</v>
      </c>
      <c r="M2" s="153">
        <v>7</v>
      </c>
      <c r="Q2" s="153">
        <v>8</v>
      </c>
      <c r="R2" s="153">
        <v>9</v>
      </c>
      <c r="S2" s="153">
        <v>10</v>
      </c>
      <c r="T2" s="153">
        <v>11</v>
      </c>
      <c r="U2" s="153">
        <v>12</v>
      </c>
      <c r="V2" s="153">
        <v>13</v>
      </c>
      <c r="W2" s="153">
        <v>14</v>
      </c>
      <c r="X2" s="153">
        <v>15</v>
      </c>
      <c r="Y2" s="153">
        <v>16</v>
      </c>
      <c r="Z2" s="153">
        <v>17</v>
      </c>
      <c r="AA2" s="153">
        <v>18</v>
      </c>
      <c r="AB2" s="153">
        <v>19</v>
      </c>
      <c r="AC2" s="153">
        <v>20</v>
      </c>
      <c r="AD2" s="153">
        <v>21</v>
      </c>
      <c r="AE2" s="153">
        <v>22</v>
      </c>
      <c r="AF2" s="153">
        <v>23</v>
      </c>
      <c r="AG2" s="153">
        <v>24</v>
      </c>
      <c r="AH2" s="153">
        <v>25</v>
      </c>
      <c r="AI2" s="153">
        <v>26</v>
      </c>
      <c r="AJ2" s="153">
        <v>27</v>
      </c>
      <c r="AK2" s="153">
        <v>28</v>
      </c>
      <c r="AL2" s="153">
        <v>29</v>
      </c>
      <c r="AM2" s="153">
        <v>30</v>
      </c>
      <c r="AN2" s="153">
        <v>31</v>
      </c>
      <c r="AO2" s="153">
        <v>32</v>
      </c>
      <c r="AP2" s="153">
        <v>33</v>
      </c>
      <c r="AQ2" s="153">
        <v>34</v>
      </c>
      <c r="AR2" s="153">
        <v>35</v>
      </c>
      <c r="AS2" s="153">
        <v>36</v>
      </c>
      <c r="AT2" s="153">
        <v>37</v>
      </c>
      <c r="AU2" s="153">
        <v>38</v>
      </c>
      <c r="AV2" s="153">
        <v>39</v>
      </c>
      <c r="AW2" s="153">
        <v>40</v>
      </c>
      <c r="AX2" s="153">
        <v>41</v>
      </c>
      <c r="AY2" s="153">
        <v>42</v>
      </c>
      <c r="AZ2" s="153">
        <v>43</v>
      </c>
      <c r="BA2" s="153">
        <v>44</v>
      </c>
      <c r="BB2" s="153">
        <v>45</v>
      </c>
      <c r="BC2" s="153">
        <v>46</v>
      </c>
      <c r="BD2" s="153">
        <v>47</v>
      </c>
      <c r="BE2" s="153">
        <v>48</v>
      </c>
      <c r="BF2" s="153">
        <v>49</v>
      </c>
      <c r="BG2" s="153">
        <v>50</v>
      </c>
      <c r="BH2" s="153">
        <v>51</v>
      </c>
      <c r="BI2" s="153">
        <v>52</v>
      </c>
      <c r="BJ2" s="153">
        <v>53</v>
      </c>
      <c r="BK2" s="153">
        <v>54</v>
      </c>
      <c r="BL2" s="153">
        <v>55</v>
      </c>
      <c r="BM2" s="153">
        <v>56</v>
      </c>
      <c r="BN2" s="153">
        <v>57</v>
      </c>
      <c r="BO2" s="153">
        <v>58</v>
      </c>
      <c r="BP2" s="153">
        <v>59</v>
      </c>
      <c r="BQ2" s="153">
        <v>60</v>
      </c>
      <c r="BR2" s="153">
        <v>61</v>
      </c>
      <c r="BS2" s="153">
        <v>62</v>
      </c>
      <c r="BT2" s="153">
        <v>63</v>
      </c>
      <c r="BU2" s="153">
        <v>64</v>
      </c>
      <c r="BV2" s="153">
        <v>65</v>
      </c>
      <c r="BW2" s="153">
        <v>66</v>
      </c>
      <c r="BX2" s="153">
        <v>67</v>
      </c>
      <c r="BY2" s="153">
        <v>68</v>
      </c>
      <c r="BZ2" s="153">
        <v>69</v>
      </c>
      <c r="CA2" s="153">
        <v>70</v>
      </c>
      <c r="CB2" s="153">
        <v>71</v>
      </c>
      <c r="CC2" s="153">
        <v>72</v>
      </c>
      <c r="CD2" s="153">
        <v>73</v>
      </c>
      <c r="CE2" s="153">
        <v>74</v>
      </c>
      <c r="CF2" s="153">
        <v>75</v>
      </c>
      <c r="CG2" s="153">
        <v>76</v>
      </c>
      <c r="CH2" s="153">
        <v>77</v>
      </c>
      <c r="CI2" s="153">
        <v>78</v>
      </c>
      <c r="CJ2" s="153">
        <v>79</v>
      </c>
      <c r="CK2" s="153">
        <v>80</v>
      </c>
      <c r="CL2" s="153">
        <v>81</v>
      </c>
      <c r="CM2" s="153">
        <v>82</v>
      </c>
      <c r="CN2" s="153">
        <v>83</v>
      </c>
      <c r="CO2" s="153">
        <v>84</v>
      </c>
      <c r="CP2" s="153">
        <v>85</v>
      </c>
      <c r="CQ2" s="153">
        <v>86</v>
      </c>
      <c r="CR2" s="153">
        <v>87</v>
      </c>
      <c r="CS2" s="153">
        <v>88</v>
      </c>
      <c r="CT2" s="153">
        <v>89</v>
      </c>
      <c r="CU2" s="153">
        <v>90</v>
      </c>
      <c r="CV2" s="153">
        <v>91</v>
      </c>
      <c r="CW2" s="153">
        <v>92</v>
      </c>
      <c r="CX2" s="153">
        <v>93</v>
      </c>
      <c r="CY2" s="153">
        <v>94</v>
      </c>
      <c r="CZ2" s="153">
        <v>95</v>
      </c>
      <c r="DA2" s="153">
        <v>96</v>
      </c>
      <c r="DB2" s="153">
        <v>97</v>
      </c>
      <c r="DC2" s="153">
        <v>98</v>
      </c>
      <c r="DD2" s="153">
        <v>99</v>
      </c>
    </row>
    <row r="3" spans="1:108" ht="12.6" hidden="1" customHeight="1">
      <c r="G3" s="153" t="s">
        <v>377</v>
      </c>
      <c r="H3" s="154" t="s">
        <v>378</v>
      </c>
      <c r="I3" s="154" t="s">
        <v>379</v>
      </c>
      <c r="J3" s="154" t="s">
        <v>380</v>
      </c>
      <c r="K3" s="154" t="s">
        <v>381</v>
      </c>
      <c r="L3" s="154" t="s">
        <v>382</v>
      </c>
      <c r="M3" s="154" t="s">
        <v>383</v>
      </c>
      <c r="N3" s="154"/>
      <c r="O3" s="154"/>
      <c r="P3" s="154"/>
      <c r="Q3" s="154" t="s">
        <v>384</v>
      </c>
      <c r="R3" s="154" t="s">
        <v>385</v>
      </c>
      <c r="S3" s="154" t="s">
        <v>386</v>
      </c>
      <c r="T3" s="154" t="s">
        <v>387</v>
      </c>
      <c r="U3" s="154" t="s">
        <v>388</v>
      </c>
      <c r="V3" s="154" t="s">
        <v>389</v>
      </c>
      <c r="W3" s="154" t="s">
        <v>390</v>
      </c>
      <c r="X3" s="154" t="s">
        <v>391</v>
      </c>
      <c r="Y3" s="154" t="s">
        <v>392</v>
      </c>
      <c r="Z3" s="154" t="s">
        <v>393</v>
      </c>
      <c r="AA3" s="154" t="s">
        <v>394</v>
      </c>
      <c r="AB3" s="154" t="s">
        <v>395</v>
      </c>
      <c r="AC3" s="154" t="s">
        <v>396</v>
      </c>
      <c r="AD3" s="154" t="s">
        <v>397</v>
      </c>
      <c r="AE3" s="154" t="s">
        <v>398</v>
      </c>
      <c r="AF3" s="154" t="s">
        <v>399</v>
      </c>
      <c r="AG3" s="154" t="s">
        <v>400</v>
      </c>
      <c r="AH3" s="154" t="s">
        <v>401</v>
      </c>
      <c r="AI3" s="154" t="s">
        <v>402</v>
      </c>
      <c r="AJ3" s="154" t="s">
        <v>403</v>
      </c>
      <c r="AK3" s="154" t="s">
        <v>404</v>
      </c>
      <c r="AL3" s="154" t="s">
        <v>405</v>
      </c>
      <c r="AM3" s="154" t="s">
        <v>406</v>
      </c>
      <c r="AN3" s="154" t="s">
        <v>407</v>
      </c>
      <c r="AO3" s="154" t="s">
        <v>408</v>
      </c>
      <c r="AP3" s="154" t="s">
        <v>409</v>
      </c>
      <c r="AQ3" s="154" t="s">
        <v>410</v>
      </c>
      <c r="AR3" s="154" t="s">
        <v>411</v>
      </c>
      <c r="AS3" s="154" t="s">
        <v>412</v>
      </c>
      <c r="AT3" s="154" t="s">
        <v>413</v>
      </c>
      <c r="AU3" s="154" t="s">
        <v>414</v>
      </c>
      <c r="AV3" s="154" t="s">
        <v>415</v>
      </c>
      <c r="AW3" s="154" t="s">
        <v>416</v>
      </c>
      <c r="AX3" s="154" t="s">
        <v>417</v>
      </c>
      <c r="AY3" s="154" t="s">
        <v>418</v>
      </c>
      <c r="AZ3" s="154" t="s">
        <v>419</v>
      </c>
      <c r="BA3" s="154" t="s">
        <v>420</v>
      </c>
      <c r="BB3" s="154" t="s">
        <v>421</v>
      </c>
      <c r="BC3" s="154" t="s">
        <v>422</v>
      </c>
      <c r="BD3" s="154" t="s">
        <v>423</v>
      </c>
      <c r="BE3" s="154" t="s">
        <v>424</v>
      </c>
      <c r="BF3" s="154" t="s">
        <v>425</v>
      </c>
      <c r="BG3" s="154" t="s">
        <v>426</v>
      </c>
      <c r="BH3" s="154" t="s">
        <v>427</v>
      </c>
      <c r="BI3" s="154" t="s">
        <v>428</v>
      </c>
      <c r="BJ3" s="154" t="s">
        <v>429</v>
      </c>
      <c r="BK3" s="154" t="s">
        <v>430</v>
      </c>
      <c r="BL3" s="154" t="s">
        <v>431</v>
      </c>
      <c r="BM3" s="154" t="s">
        <v>432</v>
      </c>
      <c r="BN3" s="154" t="s">
        <v>433</v>
      </c>
      <c r="BO3" s="154" t="s">
        <v>434</v>
      </c>
      <c r="BP3" s="154" t="s">
        <v>435</v>
      </c>
      <c r="BQ3" s="154" t="s">
        <v>436</v>
      </c>
      <c r="BR3" s="154" t="s">
        <v>437</v>
      </c>
      <c r="BS3" s="154" t="s">
        <v>438</v>
      </c>
      <c r="BT3" s="154" t="s">
        <v>439</v>
      </c>
      <c r="BU3" s="154" t="s">
        <v>440</v>
      </c>
      <c r="BV3" s="154" t="s">
        <v>441</v>
      </c>
      <c r="BW3" s="154" t="s">
        <v>442</v>
      </c>
      <c r="BX3" s="154" t="s">
        <v>443</v>
      </c>
      <c r="BY3" s="154" t="s">
        <v>444</v>
      </c>
      <c r="BZ3" s="154" t="s">
        <v>445</v>
      </c>
      <c r="CA3" s="154" t="s">
        <v>446</v>
      </c>
      <c r="CB3" s="154" t="s">
        <v>447</v>
      </c>
      <c r="CC3" s="154" t="s">
        <v>448</v>
      </c>
      <c r="CD3" s="154" t="s">
        <v>449</v>
      </c>
      <c r="CE3" s="154" t="s">
        <v>450</v>
      </c>
      <c r="CF3" s="154" t="s">
        <v>451</v>
      </c>
      <c r="CG3" s="154" t="s">
        <v>452</v>
      </c>
      <c r="CH3" s="154" t="s">
        <v>453</v>
      </c>
      <c r="CI3" s="154" t="s">
        <v>454</v>
      </c>
      <c r="CJ3" s="154" t="s">
        <v>455</v>
      </c>
      <c r="CK3" s="154" t="s">
        <v>456</v>
      </c>
      <c r="CL3" s="154" t="s">
        <v>457</v>
      </c>
      <c r="CM3" s="154" t="s">
        <v>458</v>
      </c>
      <c r="CN3" s="154" t="s">
        <v>459</v>
      </c>
      <c r="CO3" s="154" t="s">
        <v>460</v>
      </c>
      <c r="CP3" s="154" t="s">
        <v>461</v>
      </c>
      <c r="CQ3" s="154" t="s">
        <v>462</v>
      </c>
      <c r="CR3" s="154" t="s">
        <v>463</v>
      </c>
      <c r="CS3" s="154" t="s">
        <v>464</v>
      </c>
      <c r="CT3" s="154" t="s">
        <v>465</v>
      </c>
      <c r="CU3" s="154" t="s">
        <v>466</v>
      </c>
      <c r="CV3" s="154" t="s">
        <v>467</v>
      </c>
      <c r="CW3" s="154" t="s">
        <v>468</v>
      </c>
      <c r="CX3" s="154" t="s">
        <v>469</v>
      </c>
      <c r="CY3" s="154" t="s">
        <v>470</v>
      </c>
      <c r="CZ3" s="154" t="s">
        <v>471</v>
      </c>
      <c r="DA3" s="154" t="s">
        <v>472</v>
      </c>
      <c r="DB3" s="154" t="s">
        <v>473</v>
      </c>
      <c r="DC3" s="154" t="s">
        <v>474</v>
      </c>
      <c r="DD3" s="154" t="s">
        <v>475</v>
      </c>
    </row>
    <row r="4" spans="1:108" ht="12.6" hidden="1" customHeight="1"/>
    <row r="5" spans="1:108" ht="12.6" hidden="1" customHeight="1"/>
    <row r="6" spans="1:108" ht="18.75" customHeight="1">
      <c r="R6" s="377" t="s">
        <v>476</v>
      </c>
      <c r="S6" s="377"/>
    </row>
    <row r="7" spans="1:108" ht="12.6" customHeight="1">
      <c r="A7" s="155" t="s">
        <v>477</v>
      </c>
      <c r="R7" s="378" t="s">
        <v>478</v>
      </c>
      <c r="S7" s="379"/>
    </row>
    <row r="8" spans="1:108" ht="17.25" customHeight="1">
      <c r="A8" s="155" t="s">
        <v>479</v>
      </c>
      <c r="R8" s="380" t="s">
        <v>480</v>
      </c>
      <c r="S8" s="381"/>
    </row>
    <row r="9" spans="1:108" ht="17.25" customHeight="1">
      <c r="A9" s="155" t="s">
        <v>481</v>
      </c>
      <c r="R9" s="378" t="s">
        <v>485</v>
      </c>
      <c r="S9" s="382"/>
    </row>
    <row r="10" spans="1:108" ht="29.25" customHeight="1" thickBot="1">
      <c r="A10" s="155" t="s">
        <v>482</v>
      </c>
    </row>
    <row r="11" spans="1:108" ht="15" hidden="1" customHeight="1">
      <c r="C11" s="156"/>
      <c r="D11" s="156"/>
      <c r="E11" s="156"/>
      <c r="F11" s="156"/>
      <c r="G11" s="156"/>
      <c r="H11" s="156"/>
      <c r="I11" s="156"/>
      <c r="J11" s="156"/>
    </row>
    <row r="12" spans="1:108" ht="15" hidden="1" customHeight="1">
      <c r="C12" s="156"/>
      <c r="D12" s="156"/>
      <c r="E12" s="156"/>
      <c r="F12" s="156"/>
      <c r="L12" s="156"/>
    </row>
    <row r="13" spans="1:108" ht="15" hidden="1" customHeight="1">
      <c r="C13" s="156"/>
      <c r="D13" s="156"/>
      <c r="E13" s="156"/>
      <c r="F13" s="156"/>
      <c r="J13" s="156"/>
      <c r="K13" s="156"/>
      <c r="L13" s="156"/>
    </row>
    <row r="14" spans="1:108" ht="15" hidden="1" customHeight="1" thickBot="1">
      <c r="C14" s="156"/>
      <c r="D14" s="156"/>
      <c r="E14" s="156"/>
      <c r="F14" s="156"/>
      <c r="G14" s="156"/>
      <c r="H14" s="156"/>
      <c r="I14" s="156"/>
      <c r="J14" s="156"/>
      <c r="K14" s="156"/>
      <c r="L14" s="156"/>
    </row>
    <row r="15" spans="1:108" ht="27.75" customHeight="1" thickTop="1" thickBot="1">
      <c r="A15" s="157" t="s">
        <v>483</v>
      </c>
      <c r="B15" s="158" t="s">
        <v>484</v>
      </c>
      <c r="C15" s="154"/>
      <c r="D15" s="156"/>
      <c r="E15" s="154"/>
      <c r="F15" s="154"/>
      <c r="G15" s="154"/>
      <c r="H15" s="154"/>
      <c r="I15" s="154"/>
      <c r="J15" s="154"/>
      <c r="K15" s="154"/>
      <c r="L15" s="154"/>
      <c r="M15" s="154"/>
      <c r="N15" s="154"/>
      <c r="O15" s="154"/>
      <c r="P15" s="154"/>
      <c r="Q15" s="154"/>
    </row>
    <row r="16" spans="1:108" ht="35.1" customHeight="1" thickTop="1" thickBot="1">
      <c r="A16" s="159">
        <f>'form47-p1'!J45</f>
        <v>219514</v>
      </c>
      <c r="B16" s="160" t="str">
        <f>IF(A16="","",CONCATENATE("(",Q16," rupees only)"))</f>
        <v>(Two Lakhs Nineteen Thousand Five Hundred and Fourteen rupees only)</v>
      </c>
      <c r="C16" s="161">
        <f>INT(A16/100000)</f>
        <v>2</v>
      </c>
      <c r="D16" s="156">
        <f>INT(A16/1000-C16*100)</f>
        <v>19</v>
      </c>
      <c r="E16" s="156">
        <f>INT(A16/100-C16*1000-D16*10)</f>
        <v>5</v>
      </c>
      <c r="F16" s="156">
        <f>INT(A16-C16*100000-D16*1000-E16*100)</f>
        <v>14</v>
      </c>
      <c r="G16" s="156" t="str">
        <f>IF(C16=0,"",LOOKUP(C16,$G$2:$DD$2,$G$3:$DD$3))</f>
        <v>Two</v>
      </c>
      <c r="H16" s="156" t="str">
        <f>IF(D16=0,"",LOOKUP(D16,$G$2:$DD$2,$G$3:$DD$3))</f>
        <v>Nineteen</v>
      </c>
      <c r="I16" s="156" t="str">
        <f>IF(E16=0,"",LOOKUP(E16,$G$2:$R$2,$G$3:$R$3))</f>
        <v>Five</v>
      </c>
      <c r="J16" s="156" t="str">
        <f>IF(F16=0,"",LOOKUP(F16,$G$2:$DD$2,$G$3:$DD$3))</f>
        <v>Fourteen</v>
      </c>
      <c r="K16" s="156">
        <f>IF(AND(E16=0,F16=0),1,2)</f>
        <v>2</v>
      </c>
      <c r="L16" s="156">
        <f>IF(F16=0,3,4)</f>
        <v>4</v>
      </c>
      <c r="M16" s="156">
        <f>IF(OR(K16=1,L16=3),5,6)</f>
        <v>6</v>
      </c>
      <c r="N16" s="156" t="str">
        <f>IF(C16&gt;1," Lakhs ",IF(C16&gt;0," Lakh ",""))</f>
        <v xml:space="preserve"> Lakhs </v>
      </c>
      <c r="O16" s="156" t="str">
        <f>IF(D16&gt;0," Thousand ","")</f>
        <v xml:space="preserve"> Thousand </v>
      </c>
      <c r="P16" s="156" t="str">
        <f>IF(E16&gt;0," Hundred ","")</f>
        <v xml:space="preserve"> Hundred </v>
      </c>
      <c r="Q16" s="162" t="str">
        <f>IF(A16=0,"Zero",IF(A16&gt;0,TRIM(CONCATENATE(G16,N16,H16,O16,I16,P16,IF(AND(A16&gt;100,M16=6)," and ",""),J16)),""))</f>
        <v>Two Lakhs Nineteen Thousand Five Hundred and Fourteen</v>
      </c>
    </row>
    <row r="17" spans="1:17" ht="35.1" customHeight="1" thickTop="1" thickBot="1">
      <c r="A17" s="159">
        <f>A16+1</f>
        <v>219515</v>
      </c>
      <c r="B17" s="160" t="str">
        <f t="shared" ref="B17:B39" si="0">IF(A17="","",CONCATENATE("(",Q17," rupees only)"))</f>
        <v>(Two Lakhs Nineteen Thousand Five Hundred and Fifteen rupees only)</v>
      </c>
      <c r="C17" s="161">
        <f>INT(A17/100000)</f>
        <v>2</v>
      </c>
      <c r="D17" s="156">
        <f>INT(A17/1000-C17*100)</f>
        <v>19</v>
      </c>
      <c r="E17" s="156">
        <f>INT(A17/100-C17*1000-D17*10)</f>
        <v>5</v>
      </c>
      <c r="F17" s="156">
        <f>INT(A17-C17*100000-D17*1000-E17*100)</f>
        <v>15</v>
      </c>
      <c r="G17" s="156" t="str">
        <f>IF(C17=0,"",LOOKUP(C17,$G$2:$DD$2,$G$3:$DD$3))</f>
        <v>Two</v>
      </c>
      <c r="H17" s="156" t="str">
        <f>IF(D17=0,"",LOOKUP(D17,$G$2:$DD$2,$G$3:$DD$3))</f>
        <v>Nineteen</v>
      </c>
      <c r="I17" s="156" t="str">
        <f>IF(E17=0,"",LOOKUP(E17,$G$2:$R$2,$G$3:$R$3))</f>
        <v>Five</v>
      </c>
      <c r="J17" s="156" t="str">
        <f>IF(F17=0,"",LOOKUP(F17,$G$2:$DD$2,$G$3:$DD$3))</f>
        <v>Fifteen</v>
      </c>
      <c r="K17" s="156">
        <f>IF(AND(E17=0,F17=0),1,2)</f>
        <v>2</v>
      </c>
      <c r="L17" s="156">
        <f>IF(F17=0,3,4)</f>
        <v>4</v>
      </c>
      <c r="M17" s="156">
        <f>IF(OR(K17=1,L17=3),5,6)</f>
        <v>6</v>
      </c>
      <c r="N17" s="156" t="str">
        <f>IF(C17&gt;1," Lakhs ",IF(C17&gt;0," Lakh ",""))</f>
        <v xml:space="preserve"> Lakhs </v>
      </c>
      <c r="O17" s="156" t="str">
        <f>IF(D17&gt;0," Thousand ","")</f>
        <v xml:space="preserve"> Thousand </v>
      </c>
      <c r="P17" s="156" t="str">
        <f>IF(E17&gt;0," Hundred ","")</f>
        <v xml:space="preserve"> Hundred </v>
      </c>
      <c r="Q17" s="162" t="str">
        <f>IF(A17=0,"Zero",IF(A17&gt;0,TRIM(CONCATENATE(G17,N17,H17,O17,I17,P17,IF(AND(A17&gt;100,M17=6)," and ",""),J17)),""))</f>
        <v>Two Lakhs Nineteen Thousand Five Hundred and Fifteen</v>
      </c>
    </row>
    <row r="18" spans="1:17" ht="35.1" customHeight="1" thickTop="1" thickBot="1">
      <c r="A18" s="159">
        <f>'ann-ll'!D11</f>
        <v>219514</v>
      </c>
      <c r="B18" s="160" t="str">
        <f t="shared" si="0"/>
        <v>(Two Lakhs Nineteen Thousand Five Hundred and Fourteen rupees only)</v>
      </c>
      <c r="C18" s="161">
        <f t="shared" ref="C18:C39" si="1">INT(A18/100000)</f>
        <v>2</v>
      </c>
      <c r="D18" s="156">
        <f t="shared" ref="D18:D39" si="2">INT(A18/1000-C18*100)</f>
        <v>19</v>
      </c>
      <c r="E18" s="156">
        <f t="shared" ref="E18:E39" si="3">INT(A18/100-C18*1000-D18*10)</f>
        <v>5</v>
      </c>
      <c r="F18" s="156">
        <f t="shared" ref="F18:F39" si="4">INT(A18-C18*100000-D18*1000-E18*100)</f>
        <v>14</v>
      </c>
      <c r="G18" s="156" t="str">
        <f t="shared" ref="G18:G39" si="5">IF(C18=0,"",LOOKUP(C18,$G$2:$DD$2,$G$3:$DD$3))</f>
        <v>Two</v>
      </c>
      <c r="H18" s="156" t="str">
        <f t="shared" ref="H18:H39" si="6">IF(D18=0,"",LOOKUP(D18,$G$2:$DD$2,$G$3:$DD$3))</f>
        <v>Nineteen</v>
      </c>
      <c r="I18" s="156" t="str">
        <f t="shared" ref="I18:I39" si="7">IF(E18=0,"",LOOKUP(E18,$G$2:$R$2,$G$3:$R$3))</f>
        <v>Five</v>
      </c>
      <c r="J18" s="156" t="str">
        <f t="shared" ref="J18:J39" si="8">IF(F18=0,"",LOOKUP(F18,$G$2:$DD$2,$G$3:$DD$3))</f>
        <v>Fourteen</v>
      </c>
      <c r="K18" s="156">
        <f t="shared" ref="K18:K39" si="9">IF(AND(E18=0,F18=0),1,2)</f>
        <v>2</v>
      </c>
      <c r="L18" s="156">
        <f t="shared" ref="L18:L39" si="10">IF(F18=0,3,4)</f>
        <v>4</v>
      </c>
      <c r="M18" s="156">
        <f t="shared" ref="M18:M39" si="11">IF(OR(K18=1,L18=3),5,6)</f>
        <v>6</v>
      </c>
      <c r="N18" s="156" t="str">
        <f t="shared" ref="N18:N39" si="12">IF(C18&gt;1," Lakhs ",IF(C18&gt;0," Lakh ",""))</f>
        <v xml:space="preserve"> Lakhs </v>
      </c>
      <c r="O18" s="156" t="str">
        <f t="shared" ref="O18:O39" si="13">IF(D18&gt;0," Thousand ","")</f>
        <v xml:space="preserve"> Thousand </v>
      </c>
      <c r="P18" s="156" t="str">
        <f t="shared" ref="P18:P39" si="14">IF(E18&gt;0," Hundred ","")</f>
        <v xml:space="preserve"> Hundred </v>
      </c>
      <c r="Q18" s="162" t="str">
        <f t="shared" ref="Q18:Q39" si="15">IF(A18=0,"Zero",IF(A18&gt;0,TRIM(CONCATENATE(G18,N18,H18,O18,I18,P18,IF(AND(A18&gt;100,M18=6)," and ",""),J18)),""))</f>
        <v>Two Lakhs Nineteen Thousand Five Hundred and Fourteen</v>
      </c>
    </row>
    <row r="19" spans="1:17" ht="35.1" customHeight="1" thickTop="1" thickBot="1">
      <c r="A19" s="159">
        <f>'ann-l'!E27</f>
        <v>219514</v>
      </c>
      <c r="B19" s="160" t="str">
        <f t="shared" si="0"/>
        <v>(Two Lakhs Nineteen Thousand Five Hundred and Fourteen rupees only)</v>
      </c>
      <c r="C19" s="161">
        <f t="shared" si="1"/>
        <v>2</v>
      </c>
      <c r="D19" s="156">
        <f t="shared" si="2"/>
        <v>19</v>
      </c>
      <c r="E19" s="156">
        <f t="shared" si="3"/>
        <v>5</v>
      </c>
      <c r="F19" s="156">
        <f t="shared" si="4"/>
        <v>14</v>
      </c>
      <c r="G19" s="156" t="str">
        <f t="shared" si="5"/>
        <v>Two</v>
      </c>
      <c r="H19" s="156" t="str">
        <f t="shared" si="6"/>
        <v>Nineteen</v>
      </c>
      <c r="I19" s="156" t="str">
        <f t="shared" si="7"/>
        <v>Five</v>
      </c>
      <c r="J19" s="156" t="str">
        <f t="shared" si="8"/>
        <v>Fourteen</v>
      </c>
      <c r="K19" s="156">
        <f t="shared" si="9"/>
        <v>2</v>
      </c>
      <c r="L19" s="156">
        <f t="shared" si="10"/>
        <v>4</v>
      </c>
      <c r="M19" s="156">
        <f t="shared" si="11"/>
        <v>6</v>
      </c>
      <c r="N19" s="156" t="str">
        <f t="shared" si="12"/>
        <v xml:space="preserve"> Lakhs </v>
      </c>
      <c r="O19" s="156" t="str">
        <f t="shared" si="13"/>
        <v xml:space="preserve"> Thousand </v>
      </c>
      <c r="P19" s="156" t="str">
        <f t="shared" si="14"/>
        <v xml:space="preserve"> Hundred </v>
      </c>
      <c r="Q19" s="162" t="str">
        <f t="shared" si="15"/>
        <v>Two Lakhs Nineteen Thousand Five Hundred and Fourteen</v>
      </c>
    </row>
    <row r="20" spans="1:17" ht="35.1" customHeight="1" thickTop="1" thickBot="1">
      <c r="A20" s="159">
        <f>zppf!I27</f>
        <v>15400</v>
      </c>
      <c r="B20" s="160" t="str">
        <f t="shared" si="0"/>
        <v>(Fifteen Thousand Four Hundred rupees only)</v>
      </c>
      <c r="C20" s="161">
        <f t="shared" si="1"/>
        <v>0</v>
      </c>
      <c r="D20" s="156">
        <f t="shared" si="2"/>
        <v>15</v>
      </c>
      <c r="E20" s="156">
        <f t="shared" si="3"/>
        <v>4</v>
      </c>
      <c r="F20" s="156">
        <f t="shared" si="4"/>
        <v>0</v>
      </c>
      <c r="G20" s="156" t="str">
        <f t="shared" si="5"/>
        <v/>
      </c>
      <c r="H20" s="156" t="str">
        <f t="shared" si="6"/>
        <v>Fifteen</v>
      </c>
      <c r="I20" s="156" t="str">
        <f t="shared" si="7"/>
        <v>Four</v>
      </c>
      <c r="J20" s="156" t="str">
        <f t="shared" si="8"/>
        <v/>
      </c>
      <c r="K20" s="156">
        <f t="shared" si="9"/>
        <v>2</v>
      </c>
      <c r="L20" s="156">
        <f t="shared" si="10"/>
        <v>3</v>
      </c>
      <c r="M20" s="156">
        <f t="shared" si="11"/>
        <v>5</v>
      </c>
      <c r="N20" s="156" t="str">
        <f t="shared" si="12"/>
        <v/>
      </c>
      <c r="O20" s="156" t="str">
        <f t="shared" si="13"/>
        <v xml:space="preserve"> Thousand </v>
      </c>
      <c r="P20" s="156" t="str">
        <f t="shared" si="14"/>
        <v xml:space="preserve"> Hundred </v>
      </c>
      <c r="Q20" s="162" t="str">
        <f t="shared" si="15"/>
        <v>Fifteen Thousand Four Hundred</v>
      </c>
    </row>
    <row r="21" spans="1:17" ht="35.1" customHeight="1" thickTop="1" thickBot="1">
      <c r="A21" s="159">
        <f>GIS!E27</f>
        <v>780</v>
      </c>
      <c r="B21" s="160" t="str">
        <f t="shared" si="0"/>
        <v>(Seven Hundred and Eighty rupees only)</v>
      </c>
      <c r="C21" s="161">
        <f t="shared" si="1"/>
        <v>0</v>
      </c>
      <c r="D21" s="156">
        <f t="shared" si="2"/>
        <v>0</v>
      </c>
      <c r="E21" s="156">
        <f t="shared" si="3"/>
        <v>7</v>
      </c>
      <c r="F21" s="156">
        <f t="shared" si="4"/>
        <v>80</v>
      </c>
      <c r="G21" s="156" t="str">
        <f t="shared" si="5"/>
        <v/>
      </c>
      <c r="H21" s="156" t="str">
        <f t="shared" si="6"/>
        <v/>
      </c>
      <c r="I21" s="156" t="str">
        <f t="shared" si="7"/>
        <v>Seven</v>
      </c>
      <c r="J21" s="156" t="str">
        <f t="shared" si="8"/>
        <v xml:space="preserve">Eighty </v>
      </c>
      <c r="K21" s="156">
        <f t="shared" si="9"/>
        <v>2</v>
      </c>
      <c r="L21" s="156">
        <f t="shared" si="10"/>
        <v>4</v>
      </c>
      <c r="M21" s="156">
        <f t="shared" si="11"/>
        <v>6</v>
      </c>
      <c r="N21" s="156" t="str">
        <f t="shared" si="12"/>
        <v/>
      </c>
      <c r="O21" s="156" t="str">
        <f t="shared" si="13"/>
        <v/>
      </c>
      <c r="P21" s="156" t="str">
        <f t="shared" si="14"/>
        <v xml:space="preserve"> Hundred </v>
      </c>
      <c r="Q21" s="162" t="str">
        <f t="shared" si="15"/>
        <v>Seven Hundred and Eighty</v>
      </c>
    </row>
    <row r="22" spans="1:17" ht="35.1" customHeight="1" thickTop="1" thickBot="1">
      <c r="A22" s="159">
        <f>P.T.!F27</f>
        <v>2100</v>
      </c>
      <c r="B22" s="160" t="str">
        <f t="shared" si="0"/>
        <v>(Two Thousand One Hundred rupees only)</v>
      </c>
      <c r="C22" s="161">
        <f t="shared" si="1"/>
        <v>0</v>
      </c>
      <c r="D22" s="156">
        <f t="shared" si="2"/>
        <v>2</v>
      </c>
      <c r="E22" s="156">
        <f t="shared" si="3"/>
        <v>1</v>
      </c>
      <c r="F22" s="156">
        <f t="shared" si="4"/>
        <v>0</v>
      </c>
      <c r="G22" s="156" t="str">
        <f t="shared" si="5"/>
        <v/>
      </c>
      <c r="H22" s="156" t="str">
        <f t="shared" si="6"/>
        <v>Two</v>
      </c>
      <c r="I22" s="156" t="str">
        <f t="shared" si="7"/>
        <v>One</v>
      </c>
      <c r="J22" s="156" t="str">
        <f t="shared" si="8"/>
        <v/>
      </c>
      <c r="K22" s="156">
        <f t="shared" si="9"/>
        <v>2</v>
      </c>
      <c r="L22" s="156">
        <f t="shared" si="10"/>
        <v>3</v>
      </c>
      <c r="M22" s="156">
        <f t="shared" si="11"/>
        <v>5</v>
      </c>
      <c r="N22" s="156" t="str">
        <f t="shared" si="12"/>
        <v/>
      </c>
      <c r="O22" s="156" t="str">
        <f t="shared" si="13"/>
        <v xml:space="preserve"> Thousand </v>
      </c>
      <c r="P22" s="156" t="str">
        <f t="shared" si="14"/>
        <v xml:space="preserve"> Hundred </v>
      </c>
      <c r="Q22" s="162" t="str">
        <f t="shared" si="15"/>
        <v>Two Thousand One Hundred</v>
      </c>
    </row>
    <row r="23" spans="1:17" ht="35.1" customHeight="1" thickTop="1" thickBot="1">
      <c r="A23" s="159">
        <f>APGLI!H27</f>
        <v>5120</v>
      </c>
      <c r="B23" s="160" t="str">
        <f t="shared" si="0"/>
        <v>(Five Thousand One Hundred and Twenty rupees only)</v>
      </c>
      <c r="C23" s="161">
        <f t="shared" si="1"/>
        <v>0</v>
      </c>
      <c r="D23" s="156">
        <f t="shared" si="2"/>
        <v>5</v>
      </c>
      <c r="E23" s="156">
        <f t="shared" si="3"/>
        <v>1</v>
      </c>
      <c r="F23" s="156">
        <f t="shared" si="4"/>
        <v>20</v>
      </c>
      <c r="G23" s="156" t="str">
        <f t="shared" si="5"/>
        <v/>
      </c>
      <c r="H23" s="156" t="str">
        <f t="shared" si="6"/>
        <v>Five</v>
      </c>
      <c r="I23" s="156" t="str">
        <f t="shared" si="7"/>
        <v>One</v>
      </c>
      <c r="J23" s="156" t="str">
        <f t="shared" si="8"/>
        <v>Twenty</v>
      </c>
      <c r="K23" s="156">
        <f t="shared" si="9"/>
        <v>2</v>
      </c>
      <c r="L23" s="156">
        <f t="shared" si="10"/>
        <v>4</v>
      </c>
      <c r="M23" s="156">
        <f t="shared" si="11"/>
        <v>6</v>
      </c>
      <c r="N23" s="156" t="str">
        <f t="shared" si="12"/>
        <v/>
      </c>
      <c r="O23" s="156" t="str">
        <f t="shared" si="13"/>
        <v xml:space="preserve"> Thousand </v>
      </c>
      <c r="P23" s="156" t="str">
        <f t="shared" si="14"/>
        <v xml:space="preserve"> Hundred </v>
      </c>
      <c r="Q23" s="162" t="str">
        <f t="shared" si="15"/>
        <v>Five Thousand One Hundred and Twenty</v>
      </c>
    </row>
    <row r="24" spans="1:17" ht="35.1" customHeight="1" thickTop="1" thickBot="1">
      <c r="A24" s="159">
        <f>F.A!E27</f>
        <v>400</v>
      </c>
      <c r="B24" s="160" t="str">
        <f t="shared" si="0"/>
        <v>(Four Hundred rupees only)</v>
      </c>
      <c r="C24" s="161">
        <f t="shared" si="1"/>
        <v>0</v>
      </c>
      <c r="D24" s="156">
        <f t="shared" si="2"/>
        <v>0</v>
      </c>
      <c r="E24" s="156">
        <f t="shared" si="3"/>
        <v>4</v>
      </c>
      <c r="F24" s="156">
        <f t="shared" si="4"/>
        <v>0</v>
      </c>
      <c r="G24" s="156" t="str">
        <f t="shared" si="5"/>
        <v/>
      </c>
      <c r="H24" s="156" t="str">
        <f t="shared" si="6"/>
        <v/>
      </c>
      <c r="I24" s="156" t="str">
        <f t="shared" si="7"/>
        <v>Four</v>
      </c>
      <c r="J24" s="156" t="str">
        <f t="shared" si="8"/>
        <v/>
      </c>
      <c r="K24" s="156">
        <f t="shared" si="9"/>
        <v>2</v>
      </c>
      <c r="L24" s="156">
        <f t="shared" si="10"/>
        <v>3</v>
      </c>
      <c r="M24" s="156">
        <f t="shared" si="11"/>
        <v>5</v>
      </c>
      <c r="N24" s="156" t="str">
        <f t="shared" si="12"/>
        <v/>
      </c>
      <c r="O24" s="156" t="str">
        <f t="shared" si="13"/>
        <v/>
      </c>
      <c r="P24" s="156" t="str">
        <f t="shared" si="14"/>
        <v xml:space="preserve"> Hundred </v>
      </c>
      <c r="Q24" s="162" t="str">
        <f t="shared" si="15"/>
        <v>Four Hundred</v>
      </c>
    </row>
    <row r="25" spans="1:17" ht="35.1" customHeight="1" thickTop="1" thickBot="1">
      <c r="A25" s="159">
        <f>EWF!E165</f>
        <v>0</v>
      </c>
      <c r="B25" s="160" t="str">
        <f t="shared" si="0"/>
        <v>(Zero rupees only)</v>
      </c>
      <c r="C25" s="161">
        <f t="shared" si="1"/>
        <v>0</v>
      </c>
      <c r="D25" s="156">
        <f t="shared" si="2"/>
        <v>0</v>
      </c>
      <c r="E25" s="156">
        <f t="shared" si="3"/>
        <v>0</v>
      </c>
      <c r="F25" s="156">
        <f t="shared" si="4"/>
        <v>0</v>
      </c>
      <c r="G25" s="156" t="str">
        <f t="shared" si="5"/>
        <v/>
      </c>
      <c r="H25" s="156" t="str">
        <f t="shared" si="6"/>
        <v/>
      </c>
      <c r="I25" s="156" t="str">
        <f t="shared" si="7"/>
        <v/>
      </c>
      <c r="J25" s="156" t="str">
        <f t="shared" si="8"/>
        <v/>
      </c>
      <c r="K25" s="156">
        <f t="shared" si="9"/>
        <v>1</v>
      </c>
      <c r="L25" s="156">
        <f t="shared" si="10"/>
        <v>3</v>
      </c>
      <c r="M25" s="156">
        <f t="shared" si="11"/>
        <v>5</v>
      </c>
      <c r="N25" s="156" t="str">
        <f t="shared" si="12"/>
        <v/>
      </c>
      <c r="O25" s="156" t="str">
        <f t="shared" si="13"/>
        <v/>
      </c>
      <c r="P25" s="156" t="str">
        <f t="shared" si="14"/>
        <v/>
      </c>
      <c r="Q25" s="162" t="str">
        <f t="shared" si="15"/>
        <v>Zero</v>
      </c>
    </row>
    <row r="26" spans="1:17" ht="35.1" customHeight="1" thickTop="1" thickBot="1">
      <c r="A26" s="159"/>
      <c r="B26" s="160" t="str">
        <f t="shared" si="0"/>
        <v/>
      </c>
      <c r="C26" s="161">
        <f t="shared" si="1"/>
        <v>0</v>
      </c>
      <c r="D26" s="156">
        <f t="shared" si="2"/>
        <v>0</v>
      </c>
      <c r="E26" s="156">
        <f t="shared" si="3"/>
        <v>0</v>
      </c>
      <c r="F26" s="156">
        <f t="shared" si="4"/>
        <v>0</v>
      </c>
      <c r="G26" s="156" t="str">
        <f t="shared" si="5"/>
        <v/>
      </c>
      <c r="H26" s="156" t="str">
        <f t="shared" si="6"/>
        <v/>
      </c>
      <c r="I26" s="156" t="str">
        <f t="shared" si="7"/>
        <v/>
      </c>
      <c r="J26" s="156" t="str">
        <f t="shared" si="8"/>
        <v/>
      </c>
      <c r="K26" s="156">
        <f t="shared" si="9"/>
        <v>1</v>
      </c>
      <c r="L26" s="156">
        <f t="shared" si="10"/>
        <v>3</v>
      </c>
      <c r="M26" s="156">
        <f t="shared" si="11"/>
        <v>5</v>
      </c>
      <c r="N26" s="156" t="str">
        <f t="shared" si="12"/>
        <v/>
      </c>
      <c r="O26" s="156" t="str">
        <f t="shared" si="13"/>
        <v/>
      </c>
      <c r="P26" s="156" t="str">
        <f t="shared" si="14"/>
        <v/>
      </c>
      <c r="Q26" s="162" t="str">
        <f t="shared" si="15"/>
        <v>Zero</v>
      </c>
    </row>
    <row r="27" spans="1:17" ht="35.1" customHeight="1" thickTop="1" thickBot="1">
      <c r="A27" s="159"/>
      <c r="B27" s="160" t="str">
        <f t="shared" si="0"/>
        <v/>
      </c>
      <c r="C27" s="161">
        <f t="shared" si="1"/>
        <v>0</v>
      </c>
      <c r="D27" s="156">
        <f t="shared" si="2"/>
        <v>0</v>
      </c>
      <c r="E27" s="156">
        <f t="shared" si="3"/>
        <v>0</v>
      </c>
      <c r="F27" s="156">
        <f t="shared" si="4"/>
        <v>0</v>
      </c>
      <c r="G27" s="156" t="str">
        <f t="shared" si="5"/>
        <v/>
      </c>
      <c r="H27" s="156" t="str">
        <f t="shared" si="6"/>
        <v/>
      </c>
      <c r="I27" s="156" t="str">
        <f t="shared" si="7"/>
        <v/>
      </c>
      <c r="J27" s="156" t="str">
        <f t="shared" si="8"/>
        <v/>
      </c>
      <c r="K27" s="156">
        <f t="shared" si="9"/>
        <v>1</v>
      </c>
      <c r="L27" s="156">
        <f t="shared" si="10"/>
        <v>3</v>
      </c>
      <c r="M27" s="156">
        <f t="shared" si="11"/>
        <v>5</v>
      </c>
      <c r="N27" s="156" t="str">
        <f t="shared" si="12"/>
        <v/>
      </c>
      <c r="O27" s="156" t="str">
        <f t="shared" si="13"/>
        <v/>
      </c>
      <c r="P27" s="156" t="str">
        <f t="shared" si="14"/>
        <v/>
      </c>
      <c r="Q27" s="162" t="str">
        <f t="shared" si="15"/>
        <v>Zero</v>
      </c>
    </row>
    <row r="28" spans="1:17" ht="35.1" customHeight="1" thickTop="1" thickBot="1">
      <c r="A28" s="159"/>
      <c r="B28" s="160" t="str">
        <f t="shared" si="0"/>
        <v/>
      </c>
      <c r="C28" s="161">
        <f t="shared" si="1"/>
        <v>0</v>
      </c>
      <c r="D28" s="156">
        <f t="shared" si="2"/>
        <v>0</v>
      </c>
      <c r="E28" s="156">
        <f t="shared" si="3"/>
        <v>0</v>
      </c>
      <c r="F28" s="156">
        <f t="shared" si="4"/>
        <v>0</v>
      </c>
      <c r="G28" s="156" t="str">
        <f t="shared" si="5"/>
        <v/>
      </c>
      <c r="H28" s="156" t="str">
        <f t="shared" si="6"/>
        <v/>
      </c>
      <c r="I28" s="156" t="str">
        <f t="shared" si="7"/>
        <v/>
      </c>
      <c r="J28" s="156" t="str">
        <f t="shared" si="8"/>
        <v/>
      </c>
      <c r="K28" s="156">
        <f t="shared" si="9"/>
        <v>1</v>
      </c>
      <c r="L28" s="156">
        <f t="shared" si="10"/>
        <v>3</v>
      </c>
      <c r="M28" s="156">
        <f t="shared" si="11"/>
        <v>5</v>
      </c>
      <c r="N28" s="156" t="str">
        <f t="shared" si="12"/>
        <v/>
      </c>
      <c r="O28" s="156" t="str">
        <f t="shared" si="13"/>
        <v/>
      </c>
      <c r="P28" s="156" t="str">
        <f t="shared" si="14"/>
        <v/>
      </c>
      <c r="Q28" s="162" t="str">
        <f t="shared" si="15"/>
        <v>Zero</v>
      </c>
    </row>
    <row r="29" spans="1:17" ht="35.1" customHeight="1" thickTop="1" thickBot="1">
      <c r="A29" s="159"/>
      <c r="B29" s="160" t="str">
        <f t="shared" si="0"/>
        <v/>
      </c>
      <c r="C29" s="161">
        <f t="shared" si="1"/>
        <v>0</v>
      </c>
      <c r="D29" s="156">
        <f t="shared" si="2"/>
        <v>0</v>
      </c>
      <c r="E29" s="156">
        <f t="shared" si="3"/>
        <v>0</v>
      </c>
      <c r="F29" s="156">
        <f t="shared" si="4"/>
        <v>0</v>
      </c>
      <c r="G29" s="156" t="str">
        <f t="shared" si="5"/>
        <v/>
      </c>
      <c r="H29" s="156" t="str">
        <f t="shared" si="6"/>
        <v/>
      </c>
      <c r="I29" s="156" t="str">
        <f t="shared" si="7"/>
        <v/>
      </c>
      <c r="J29" s="156" t="str">
        <f t="shared" si="8"/>
        <v/>
      </c>
      <c r="K29" s="156">
        <f t="shared" si="9"/>
        <v>1</v>
      </c>
      <c r="L29" s="156">
        <f t="shared" si="10"/>
        <v>3</v>
      </c>
      <c r="M29" s="156">
        <f t="shared" si="11"/>
        <v>5</v>
      </c>
      <c r="N29" s="156" t="str">
        <f t="shared" si="12"/>
        <v/>
      </c>
      <c r="O29" s="156" t="str">
        <f t="shared" si="13"/>
        <v/>
      </c>
      <c r="P29" s="156" t="str">
        <f t="shared" si="14"/>
        <v/>
      </c>
      <c r="Q29" s="162" t="str">
        <f t="shared" si="15"/>
        <v>Zero</v>
      </c>
    </row>
    <row r="30" spans="1:17" ht="35.1" customHeight="1" thickTop="1" thickBot="1">
      <c r="A30" s="159"/>
      <c r="B30" s="160" t="str">
        <f t="shared" si="0"/>
        <v/>
      </c>
      <c r="C30" s="161">
        <f t="shared" si="1"/>
        <v>0</v>
      </c>
      <c r="D30" s="156">
        <f t="shared" si="2"/>
        <v>0</v>
      </c>
      <c r="E30" s="156">
        <f t="shared" si="3"/>
        <v>0</v>
      </c>
      <c r="F30" s="156">
        <f t="shared" si="4"/>
        <v>0</v>
      </c>
      <c r="G30" s="156" t="str">
        <f t="shared" si="5"/>
        <v/>
      </c>
      <c r="H30" s="156" t="str">
        <f t="shared" si="6"/>
        <v/>
      </c>
      <c r="I30" s="156" t="str">
        <f t="shared" si="7"/>
        <v/>
      </c>
      <c r="J30" s="156" t="str">
        <f t="shared" si="8"/>
        <v/>
      </c>
      <c r="K30" s="156">
        <f t="shared" si="9"/>
        <v>1</v>
      </c>
      <c r="L30" s="156">
        <f t="shared" si="10"/>
        <v>3</v>
      </c>
      <c r="M30" s="156">
        <f t="shared" si="11"/>
        <v>5</v>
      </c>
      <c r="N30" s="156" t="str">
        <f t="shared" si="12"/>
        <v/>
      </c>
      <c r="O30" s="156" t="str">
        <f t="shared" si="13"/>
        <v/>
      </c>
      <c r="P30" s="156" t="str">
        <f t="shared" si="14"/>
        <v/>
      </c>
      <c r="Q30" s="162" t="str">
        <f t="shared" si="15"/>
        <v>Zero</v>
      </c>
    </row>
    <row r="31" spans="1:17" ht="35.1" customHeight="1" thickTop="1" thickBot="1">
      <c r="A31" s="159"/>
      <c r="B31" s="160" t="str">
        <f t="shared" si="0"/>
        <v/>
      </c>
      <c r="C31" s="161">
        <f t="shared" si="1"/>
        <v>0</v>
      </c>
      <c r="D31" s="156">
        <f t="shared" si="2"/>
        <v>0</v>
      </c>
      <c r="E31" s="156">
        <f t="shared" si="3"/>
        <v>0</v>
      </c>
      <c r="F31" s="156">
        <f t="shared" si="4"/>
        <v>0</v>
      </c>
      <c r="G31" s="156" t="str">
        <f t="shared" si="5"/>
        <v/>
      </c>
      <c r="H31" s="156" t="str">
        <f t="shared" si="6"/>
        <v/>
      </c>
      <c r="I31" s="156" t="str">
        <f t="shared" si="7"/>
        <v/>
      </c>
      <c r="J31" s="156" t="str">
        <f t="shared" si="8"/>
        <v/>
      </c>
      <c r="K31" s="156">
        <f t="shared" si="9"/>
        <v>1</v>
      </c>
      <c r="L31" s="156">
        <f t="shared" si="10"/>
        <v>3</v>
      </c>
      <c r="M31" s="156">
        <f t="shared" si="11"/>
        <v>5</v>
      </c>
      <c r="N31" s="156" t="str">
        <f t="shared" si="12"/>
        <v/>
      </c>
      <c r="O31" s="156" t="str">
        <f t="shared" si="13"/>
        <v/>
      </c>
      <c r="P31" s="156" t="str">
        <f t="shared" si="14"/>
        <v/>
      </c>
      <c r="Q31" s="162" t="str">
        <f t="shared" si="15"/>
        <v>Zero</v>
      </c>
    </row>
    <row r="32" spans="1:17" ht="35.1" customHeight="1" thickTop="1" thickBot="1">
      <c r="A32" s="159"/>
      <c r="B32" s="160" t="str">
        <f t="shared" si="0"/>
        <v/>
      </c>
      <c r="C32" s="161">
        <f t="shared" si="1"/>
        <v>0</v>
      </c>
      <c r="D32" s="156">
        <f t="shared" si="2"/>
        <v>0</v>
      </c>
      <c r="E32" s="156">
        <f t="shared" si="3"/>
        <v>0</v>
      </c>
      <c r="F32" s="156">
        <f t="shared" si="4"/>
        <v>0</v>
      </c>
      <c r="G32" s="156" t="str">
        <f t="shared" si="5"/>
        <v/>
      </c>
      <c r="H32" s="156" t="str">
        <f t="shared" si="6"/>
        <v/>
      </c>
      <c r="I32" s="156" t="str">
        <f t="shared" si="7"/>
        <v/>
      </c>
      <c r="J32" s="156" t="str">
        <f t="shared" si="8"/>
        <v/>
      </c>
      <c r="K32" s="156">
        <f t="shared" si="9"/>
        <v>1</v>
      </c>
      <c r="L32" s="156">
        <f t="shared" si="10"/>
        <v>3</v>
      </c>
      <c r="M32" s="156">
        <f t="shared" si="11"/>
        <v>5</v>
      </c>
      <c r="N32" s="156" t="str">
        <f t="shared" si="12"/>
        <v/>
      </c>
      <c r="O32" s="156" t="str">
        <f t="shared" si="13"/>
        <v/>
      </c>
      <c r="P32" s="156" t="str">
        <f t="shared" si="14"/>
        <v/>
      </c>
      <c r="Q32" s="162" t="str">
        <f t="shared" si="15"/>
        <v>Zero</v>
      </c>
    </row>
    <row r="33" spans="1:17" ht="35.1" customHeight="1" thickTop="1" thickBot="1">
      <c r="A33" s="159"/>
      <c r="B33" s="160" t="str">
        <f t="shared" si="0"/>
        <v/>
      </c>
      <c r="C33" s="161">
        <f t="shared" si="1"/>
        <v>0</v>
      </c>
      <c r="D33" s="156">
        <f t="shared" si="2"/>
        <v>0</v>
      </c>
      <c r="E33" s="156">
        <f t="shared" si="3"/>
        <v>0</v>
      </c>
      <c r="F33" s="156">
        <f t="shared" si="4"/>
        <v>0</v>
      </c>
      <c r="G33" s="156" t="str">
        <f t="shared" si="5"/>
        <v/>
      </c>
      <c r="H33" s="156" t="str">
        <f t="shared" si="6"/>
        <v/>
      </c>
      <c r="I33" s="156" t="str">
        <f t="shared" si="7"/>
        <v/>
      </c>
      <c r="J33" s="156" t="str">
        <f t="shared" si="8"/>
        <v/>
      </c>
      <c r="K33" s="156">
        <f t="shared" si="9"/>
        <v>1</v>
      </c>
      <c r="L33" s="156">
        <f t="shared" si="10"/>
        <v>3</v>
      </c>
      <c r="M33" s="156">
        <f t="shared" si="11"/>
        <v>5</v>
      </c>
      <c r="N33" s="156" t="str">
        <f t="shared" si="12"/>
        <v/>
      </c>
      <c r="O33" s="156" t="str">
        <f t="shared" si="13"/>
        <v/>
      </c>
      <c r="P33" s="156" t="str">
        <f t="shared" si="14"/>
        <v/>
      </c>
      <c r="Q33" s="162" t="str">
        <f t="shared" si="15"/>
        <v>Zero</v>
      </c>
    </row>
    <row r="34" spans="1:17" ht="35.1" customHeight="1" thickTop="1" thickBot="1">
      <c r="A34" s="159"/>
      <c r="B34" s="160" t="str">
        <f t="shared" si="0"/>
        <v/>
      </c>
      <c r="C34" s="161">
        <f t="shared" si="1"/>
        <v>0</v>
      </c>
      <c r="D34" s="156">
        <f t="shared" si="2"/>
        <v>0</v>
      </c>
      <c r="E34" s="156">
        <f t="shared" si="3"/>
        <v>0</v>
      </c>
      <c r="F34" s="156">
        <f t="shared" si="4"/>
        <v>0</v>
      </c>
      <c r="G34" s="156" t="str">
        <f t="shared" si="5"/>
        <v/>
      </c>
      <c r="H34" s="156" t="str">
        <f t="shared" si="6"/>
        <v/>
      </c>
      <c r="I34" s="156" t="str">
        <f t="shared" si="7"/>
        <v/>
      </c>
      <c r="J34" s="156" t="str">
        <f t="shared" si="8"/>
        <v/>
      </c>
      <c r="K34" s="156">
        <f t="shared" si="9"/>
        <v>1</v>
      </c>
      <c r="L34" s="156">
        <f t="shared" si="10"/>
        <v>3</v>
      </c>
      <c r="M34" s="156">
        <f t="shared" si="11"/>
        <v>5</v>
      </c>
      <c r="N34" s="156" t="str">
        <f t="shared" si="12"/>
        <v/>
      </c>
      <c r="O34" s="156" t="str">
        <f t="shared" si="13"/>
        <v/>
      </c>
      <c r="P34" s="156" t="str">
        <f t="shared" si="14"/>
        <v/>
      </c>
      <c r="Q34" s="162" t="str">
        <f t="shared" si="15"/>
        <v>Zero</v>
      </c>
    </row>
    <row r="35" spans="1:17" ht="35.1" customHeight="1" thickTop="1" thickBot="1">
      <c r="A35" s="159"/>
      <c r="B35" s="160" t="str">
        <f t="shared" si="0"/>
        <v/>
      </c>
      <c r="C35" s="161">
        <f t="shared" si="1"/>
        <v>0</v>
      </c>
      <c r="D35" s="156">
        <f t="shared" si="2"/>
        <v>0</v>
      </c>
      <c r="E35" s="156">
        <f t="shared" si="3"/>
        <v>0</v>
      </c>
      <c r="F35" s="156">
        <f t="shared" si="4"/>
        <v>0</v>
      </c>
      <c r="G35" s="156" t="str">
        <f t="shared" si="5"/>
        <v/>
      </c>
      <c r="H35" s="156" t="str">
        <f t="shared" si="6"/>
        <v/>
      </c>
      <c r="I35" s="156" t="str">
        <f t="shared" si="7"/>
        <v/>
      </c>
      <c r="J35" s="156" t="str">
        <f t="shared" si="8"/>
        <v/>
      </c>
      <c r="K35" s="156">
        <f t="shared" si="9"/>
        <v>1</v>
      </c>
      <c r="L35" s="156">
        <f t="shared" si="10"/>
        <v>3</v>
      </c>
      <c r="M35" s="156">
        <f t="shared" si="11"/>
        <v>5</v>
      </c>
      <c r="N35" s="156" t="str">
        <f t="shared" si="12"/>
        <v/>
      </c>
      <c r="O35" s="156" t="str">
        <f t="shared" si="13"/>
        <v/>
      </c>
      <c r="P35" s="156" t="str">
        <f t="shared" si="14"/>
        <v/>
      </c>
      <c r="Q35" s="162" t="str">
        <f t="shared" si="15"/>
        <v>Zero</v>
      </c>
    </row>
    <row r="36" spans="1:17" ht="35.1" customHeight="1" thickTop="1" thickBot="1">
      <c r="A36" s="159"/>
      <c r="B36" s="160" t="str">
        <f t="shared" si="0"/>
        <v/>
      </c>
      <c r="C36" s="161">
        <f t="shared" si="1"/>
        <v>0</v>
      </c>
      <c r="D36" s="156">
        <f t="shared" si="2"/>
        <v>0</v>
      </c>
      <c r="E36" s="156">
        <f t="shared" si="3"/>
        <v>0</v>
      </c>
      <c r="F36" s="156">
        <f t="shared" si="4"/>
        <v>0</v>
      </c>
      <c r="G36" s="156" t="str">
        <f t="shared" si="5"/>
        <v/>
      </c>
      <c r="H36" s="156" t="str">
        <f t="shared" si="6"/>
        <v/>
      </c>
      <c r="I36" s="156" t="str">
        <f t="shared" si="7"/>
        <v/>
      </c>
      <c r="J36" s="156" t="str">
        <f t="shared" si="8"/>
        <v/>
      </c>
      <c r="K36" s="156">
        <f t="shared" si="9"/>
        <v>1</v>
      </c>
      <c r="L36" s="156">
        <f t="shared" si="10"/>
        <v>3</v>
      </c>
      <c r="M36" s="156">
        <f t="shared" si="11"/>
        <v>5</v>
      </c>
      <c r="N36" s="156" t="str">
        <f t="shared" si="12"/>
        <v/>
      </c>
      <c r="O36" s="156" t="str">
        <f t="shared" si="13"/>
        <v/>
      </c>
      <c r="P36" s="156" t="str">
        <f t="shared" si="14"/>
        <v/>
      </c>
      <c r="Q36" s="162" t="str">
        <f t="shared" si="15"/>
        <v>Zero</v>
      </c>
    </row>
    <row r="37" spans="1:17" ht="35.1" customHeight="1" thickTop="1" thickBot="1">
      <c r="A37" s="159"/>
      <c r="B37" s="160" t="str">
        <f t="shared" si="0"/>
        <v/>
      </c>
      <c r="C37" s="161">
        <f t="shared" si="1"/>
        <v>0</v>
      </c>
      <c r="D37" s="156">
        <f t="shared" si="2"/>
        <v>0</v>
      </c>
      <c r="E37" s="156">
        <f t="shared" si="3"/>
        <v>0</v>
      </c>
      <c r="F37" s="156">
        <f t="shared" si="4"/>
        <v>0</v>
      </c>
      <c r="G37" s="156" t="str">
        <f t="shared" si="5"/>
        <v/>
      </c>
      <c r="H37" s="156" t="str">
        <f t="shared" si="6"/>
        <v/>
      </c>
      <c r="I37" s="156" t="str">
        <f t="shared" si="7"/>
        <v/>
      </c>
      <c r="J37" s="156" t="str">
        <f t="shared" si="8"/>
        <v/>
      </c>
      <c r="K37" s="156">
        <f t="shared" si="9"/>
        <v>1</v>
      </c>
      <c r="L37" s="156">
        <f t="shared" si="10"/>
        <v>3</v>
      </c>
      <c r="M37" s="156">
        <f t="shared" si="11"/>
        <v>5</v>
      </c>
      <c r="N37" s="156" t="str">
        <f t="shared" si="12"/>
        <v/>
      </c>
      <c r="O37" s="156" t="str">
        <f t="shared" si="13"/>
        <v/>
      </c>
      <c r="P37" s="156" t="str">
        <f t="shared" si="14"/>
        <v/>
      </c>
      <c r="Q37" s="162" t="str">
        <f t="shared" si="15"/>
        <v>Zero</v>
      </c>
    </row>
    <row r="38" spans="1:17" ht="35.1" customHeight="1" thickTop="1" thickBot="1">
      <c r="A38" s="159"/>
      <c r="B38" s="160" t="str">
        <f t="shared" si="0"/>
        <v/>
      </c>
      <c r="C38" s="161">
        <f t="shared" si="1"/>
        <v>0</v>
      </c>
      <c r="D38" s="156">
        <f t="shared" si="2"/>
        <v>0</v>
      </c>
      <c r="E38" s="156">
        <f t="shared" si="3"/>
        <v>0</v>
      </c>
      <c r="F38" s="156">
        <f t="shared" si="4"/>
        <v>0</v>
      </c>
      <c r="G38" s="156" t="str">
        <f t="shared" si="5"/>
        <v/>
      </c>
      <c r="H38" s="156" t="str">
        <f t="shared" si="6"/>
        <v/>
      </c>
      <c r="I38" s="156" t="str">
        <f t="shared" si="7"/>
        <v/>
      </c>
      <c r="J38" s="156" t="str">
        <f t="shared" si="8"/>
        <v/>
      </c>
      <c r="K38" s="156">
        <f t="shared" si="9"/>
        <v>1</v>
      </c>
      <c r="L38" s="156">
        <f t="shared" si="10"/>
        <v>3</v>
      </c>
      <c r="M38" s="156">
        <f t="shared" si="11"/>
        <v>5</v>
      </c>
      <c r="N38" s="156" t="str">
        <f t="shared" si="12"/>
        <v/>
      </c>
      <c r="O38" s="156" t="str">
        <f t="shared" si="13"/>
        <v/>
      </c>
      <c r="P38" s="156" t="str">
        <f t="shared" si="14"/>
        <v/>
      </c>
      <c r="Q38" s="162" t="str">
        <f t="shared" si="15"/>
        <v>Zero</v>
      </c>
    </row>
    <row r="39" spans="1:17" ht="35.1" customHeight="1" thickTop="1" thickBot="1">
      <c r="A39" s="159"/>
      <c r="B39" s="160" t="str">
        <f t="shared" si="0"/>
        <v/>
      </c>
      <c r="C39" s="161">
        <f t="shared" si="1"/>
        <v>0</v>
      </c>
      <c r="D39" s="156">
        <f t="shared" si="2"/>
        <v>0</v>
      </c>
      <c r="E39" s="156">
        <f t="shared" si="3"/>
        <v>0</v>
      </c>
      <c r="F39" s="156">
        <f t="shared" si="4"/>
        <v>0</v>
      </c>
      <c r="G39" s="156" t="str">
        <f t="shared" si="5"/>
        <v/>
      </c>
      <c r="H39" s="156" t="str">
        <f t="shared" si="6"/>
        <v/>
      </c>
      <c r="I39" s="156" t="str">
        <f t="shared" si="7"/>
        <v/>
      </c>
      <c r="J39" s="156" t="str">
        <f t="shared" si="8"/>
        <v/>
      </c>
      <c r="K39" s="156">
        <f t="shared" si="9"/>
        <v>1</v>
      </c>
      <c r="L39" s="156">
        <f t="shared" si="10"/>
        <v>3</v>
      </c>
      <c r="M39" s="156">
        <f t="shared" si="11"/>
        <v>5</v>
      </c>
      <c r="N39" s="156" t="str">
        <f t="shared" si="12"/>
        <v/>
      </c>
      <c r="O39" s="156" t="str">
        <f t="shared" si="13"/>
        <v/>
      </c>
      <c r="P39" s="156" t="str">
        <f t="shared" si="14"/>
        <v/>
      </c>
      <c r="Q39" s="162" t="str">
        <f t="shared" si="15"/>
        <v>Zero</v>
      </c>
    </row>
    <row r="40" spans="1:17" ht="12.6" customHeight="1" thickTop="1"/>
  </sheetData>
  <sheetProtection password="D358" sheet="1" objects="1" scenarios="1"/>
  <protectedRanges>
    <protectedRange sqref="A16:A39" name="Range1"/>
  </protectedRanges>
  <mergeCells count="4">
    <mergeCell ref="R6:S6"/>
    <mergeCell ref="R7:S7"/>
    <mergeCell ref="R8:S8"/>
    <mergeCell ref="R9:S9"/>
  </mergeCells>
  <phoneticPr fontId="6" type="noConversion"/>
  <pageMargins left="0.75" right="0.75" top="1" bottom="1" header="0.5" footer="0.5"/>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dimension ref="A1:O23"/>
  <sheetViews>
    <sheetView tabSelected="1" topLeftCell="A4" workbookViewId="0">
      <selection activeCell="Q5" sqref="Q5"/>
    </sheetView>
  </sheetViews>
  <sheetFormatPr defaultRowHeight="12.75"/>
  <cols>
    <col min="1" max="1" width="4" customWidth="1"/>
    <col min="2" max="2" width="18.42578125" customWidth="1"/>
    <col min="3" max="3" width="8.7109375" customWidth="1"/>
    <col min="4" max="4" width="13" customWidth="1"/>
    <col min="5" max="5" width="12" customWidth="1"/>
    <col min="6" max="6" width="9.42578125" customWidth="1"/>
    <col min="7" max="7" width="8.7109375" customWidth="1"/>
    <col min="8" max="8" width="9.85546875" customWidth="1"/>
    <col min="9" max="9" width="10.5703125" customWidth="1"/>
    <col min="10" max="10" width="14.7109375" customWidth="1"/>
    <col min="11" max="11" width="12.85546875" customWidth="1"/>
    <col min="12" max="12" width="10.5703125" customWidth="1"/>
    <col min="13" max="13" width="11.85546875" customWidth="1"/>
    <col min="14" max="14" width="9" customWidth="1"/>
    <col min="15" max="15" width="11.28515625" customWidth="1"/>
  </cols>
  <sheetData>
    <row r="1" spans="1:15">
      <c r="A1" s="285" t="s">
        <v>349</v>
      </c>
      <c r="B1" s="285"/>
      <c r="C1" s="285"/>
      <c r="D1" s="285"/>
      <c r="E1" s="285"/>
      <c r="F1" s="285"/>
      <c r="G1" s="285"/>
      <c r="H1" s="285"/>
      <c r="I1" s="285"/>
      <c r="J1" s="285"/>
      <c r="K1" s="285"/>
      <c r="L1" s="285"/>
      <c r="M1" s="285"/>
      <c r="N1" s="285"/>
      <c r="O1" s="285"/>
    </row>
    <row r="2" spans="1:15" ht="28.5" customHeight="1">
      <c r="A2" s="405" t="s">
        <v>628</v>
      </c>
      <c r="B2" s="405"/>
      <c r="C2" s="405"/>
      <c r="D2" s="405"/>
      <c r="E2" s="405"/>
      <c r="F2" s="405"/>
      <c r="G2" s="405"/>
      <c r="H2" s="405"/>
      <c r="I2" s="405"/>
      <c r="J2" s="405"/>
      <c r="K2" s="405"/>
      <c r="L2" s="405"/>
      <c r="M2" s="405"/>
      <c r="N2" s="405"/>
      <c r="O2" s="405"/>
    </row>
    <row r="4" spans="1:15" ht="45" customHeight="1">
      <c r="A4" s="393" t="s">
        <v>615</v>
      </c>
      <c r="B4" s="360"/>
      <c r="C4" s="360"/>
      <c r="D4" s="360"/>
      <c r="E4" s="360"/>
      <c r="F4" s="360"/>
      <c r="G4" s="360"/>
      <c r="H4" s="360"/>
      <c r="I4" s="360"/>
      <c r="J4" s="360"/>
      <c r="K4" s="360"/>
      <c r="L4" s="360"/>
      <c r="M4" s="360"/>
      <c r="N4" s="360"/>
      <c r="O4" s="360"/>
    </row>
    <row r="5" spans="1:15" ht="18" customHeight="1">
      <c r="A5" s="394"/>
      <c r="B5" s="279"/>
      <c r="C5" s="279"/>
      <c r="D5" s="279"/>
      <c r="E5" s="279"/>
      <c r="F5" s="279"/>
      <c r="G5" s="279"/>
      <c r="H5" s="279"/>
      <c r="I5" s="279"/>
      <c r="J5" s="279"/>
      <c r="K5" s="279"/>
      <c r="L5" s="396" t="s">
        <v>616</v>
      </c>
      <c r="M5" s="395"/>
      <c r="N5" s="395"/>
      <c r="O5" s="279"/>
    </row>
    <row r="6" spans="1:15" ht="20.25" customHeight="1">
      <c r="A6" s="402" t="s">
        <v>624</v>
      </c>
      <c r="B6" s="402"/>
      <c r="C6" s="402"/>
      <c r="D6" s="402"/>
      <c r="E6" s="402"/>
      <c r="F6" s="402"/>
      <c r="G6" s="402"/>
      <c r="H6" s="402"/>
      <c r="I6" s="402"/>
      <c r="J6" s="402"/>
      <c r="K6" s="402"/>
      <c r="L6" s="402"/>
      <c r="M6" s="402"/>
      <c r="N6" s="402"/>
      <c r="O6" s="402"/>
    </row>
    <row r="7" spans="1:15" ht="60.75" customHeight="1">
      <c r="A7" s="316"/>
      <c r="B7" s="316" t="s">
        <v>353</v>
      </c>
      <c r="C7" s="316" t="s">
        <v>354</v>
      </c>
      <c r="D7" s="383" t="s">
        <v>355</v>
      </c>
      <c r="E7" s="383" t="s">
        <v>617</v>
      </c>
      <c r="F7" s="386" t="s">
        <v>618</v>
      </c>
      <c r="G7" s="387"/>
      <c r="H7" s="392" t="s">
        <v>614</v>
      </c>
      <c r="I7" s="392"/>
      <c r="J7" s="384" t="s">
        <v>359</v>
      </c>
      <c r="K7" s="383" t="s">
        <v>360</v>
      </c>
      <c r="L7" s="383" t="s">
        <v>361</v>
      </c>
      <c r="M7" s="383" t="s">
        <v>362</v>
      </c>
      <c r="N7" s="388" t="s">
        <v>363</v>
      </c>
      <c r="O7" s="390" t="s">
        <v>28</v>
      </c>
    </row>
    <row r="8" spans="1:15" ht="50.25" customHeight="1">
      <c r="A8" s="316"/>
      <c r="B8" s="316"/>
      <c r="C8" s="316"/>
      <c r="D8" s="383"/>
      <c r="E8" s="383"/>
      <c r="F8" s="385" t="s">
        <v>364</v>
      </c>
      <c r="G8" s="385" t="s">
        <v>365</v>
      </c>
      <c r="H8" s="275" t="s">
        <v>364</v>
      </c>
      <c r="I8" s="275" t="s">
        <v>365</v>
      </c>
      <c r="J8" s="384"/>
      <c r="K8" s="383"/>
      <c r="L8" s="383"/>
      <c r="M8" s="383"/>
      <c r="N8" s="389"/>
      <c r="O8" s="391"/>
    </row>
    <row r="9" spans="1:15">
      <c r="A9" s="1">
        <v>1</v>
      </c>
      <c r="B9" s="1">
        <v>2</v>
      </c>
      <c r="C9" s="1">
        <v>3</v>
      </c>
      <c r="D9" s="1">
        <v>4</v>
      </c>
      <c r="E9" s="1">
        <v>5</v>
      </c>
      <c r="F9" s="1">
        <v>6</v>
      </c>
      <c r="G9" s="1">
        <v>7</v>
      </c>
      <c r="H9" s="1">
        <v>8</v>
      </c>
      <c r="I9" s="1">
        <v>9</v>
      </c>
      <c r="J9" s="1">
        <v>10</v>
      </c>
      <c r="K9" s="1">
        <v>11</v>
      </c>
      <c r="L9" s="1">
        <v>5</v>
      </c>
      <c r="M9" s="1">
        <v>13</v>
      </c>
      <c r="N9" s="1">
        <v>14</v>
      </c>
      <c r="O9" s="1">
        <v>15</v>
      </c>
    </row>
    <row r="10" spans="1:15" ht="25.5">
      <c r="A10" s="103">
        <v>1</v>
      </c>
      <c r="B10" s="120" t="s">
        <v>619</v>
      </c>
      <c r="C10" s="183" t="s">
        <v>620</v>
      </c>
      <c r="D10" s="183" t="s">
        <v>366</v>
      </c>
      <c r="E10" s="184" t="s">
        <v>621</v>
      </c>
      <c r="F10" s="183" t="s">
        <v>53</v>
      </c>
      <c r="G10" s="183" t="s">
        <v>53</v>
      </c>
      <c r="H10" s="183" t="s">
        <v>53</v>
      </c>
      <c r="I10" s="183" t="s">
        <v>53</v>
      </c>
      <c r="J10" s="184" t="s">
        <v>622</v>
      </c>
      <c r="K10" s="182" t="s">
        <v>623</v>
      </c>
      <c r="L10" s="185">
        <v>31550</v>
      </c>
      <c r="M10" s="183">
        <v>800</v>
      </c>
      <c r="N10" s="182">
        <v>32350</v>
      </c>
      <c r="O10" s="118"/>
    </row>
    <row r="11" spans="1:15" ht="15">
      <c r="A11" s="103"/>
      <c r="B11" s="102"/>
      <c r="C11" s="183"/>
      <c r="D11" s="183"/>
      <c r="E11" s="184"/>
      <c r="F11" s="183"/>
      <c r="G11" s="183"/>
      <c r="H11" s="183"/>
      <c r="I11" s="183"/>
      <c r="J11" s="184"/>
      <c r="K11" s="182"/>
      <c r="L11" s="183"/>
      <c r="M11" s="183"/>
      <c r="N11" s="182"/>
      <c r="O11" s="118"/>
    </row>
    <row r="12" spans="1:15" ht="15">
      <c r="A12" s="103"/>
      <c r="B12" s="174"/>
      <c r="C12" s="183"/>
      <c r="D12" s="183"/>
      <c r="E12" s="184"/>
      <c r="F12" s="183"/>
      <c r="G12" s="183"/>
      <c r="H12" s="183"/>
      <c r="I12" s="183"/>
      <c r="J12" s="184"/>
      <c r="K12" s="182"/>
      <c r="L12" s="183"/>
      <c r="M12" s="183"/>
      <c r="N12" s="182"/>
      <c r="O12" s="118"/>
    </row>
    <row r="13" spans="1:15" ht="15">
      <c r="A13" s="103"/>
      <c r="B13" s="102"/>
      <c r="C13" s="183"/>
      <c r="D13" s="183"/>
      <c r="E13" s="184"/>
      <c r="F13" s="183"/>
      <c r="G13" s="183"/>
      <c r="H13" s="183"/>
      <c r="I13" s="183"/>
      <c r="J13" s="184"/>
      <c r="K13" s="182"/>
      <c r="L13" s="183"/>
      <c r="M13" s="183"/>
      <c r="N13" s="182"/>
      <c r="O13" s="118"/>
    </row>
    <row r="14" spans="1:15" ht="23.25" customHeight="1">
      <c r="A14" s="121"/>
      <c r="B14" s="403" t="s">
        <v>625</v>
      </c>
      <c r="C14" s="403"/>
      <c r="D14" s="403"/>
      <c r="E14" s="403"/>
      <c r="F14" s="403"/>
      <c r="G14" s="403"/>
      <c r="H14" s="403"/>
      <c r="I14" s="403"/>
      <c r="J14" s="124"/>
      <c r="K14" s="276"/>
      <c r="L14" s="127"/>
      <c r="M14" s="128"/>
      <c r="N14" s="127"/>
      <c r="O14" s="22"/>
    </row>
    <row r="15" spans="1:15" ht="23.25" customHeight="1">
      <c r="A15" s="397"/>
      <c r="B15" s="398"/>
      <c r="C15" s="398"/>
      <c r="D15" s="398"/>
      <c r="E15" s="398"/>
      <c r="F15" s="398"/>
      <c r="G15" s="398"/>
      <c r="H15" s="398"/>
      <c r="I15" s="398"/>
      <c r="J15" s="399"/>
      <c r="K15" s="87"/>
      <c r="L15" s="401"/>
      <c r="M15" s="277"/>
      <c r="N15" s="401"/>
      <c r="O15" s="12"/>
    </row>
    <row r="16" spans="1:15" ht="27.95" customHeight="1">
      <c r="A16" s="366" t="s">
        <v>626</v>
      </c>
      <c r="B16" s="366"/>
      <c r="C16" s="366"/>
      <c r="D16" s="366"/>
      <c r="E16" s="366"/>
      <c r="F16" s="366"/>
      <c r="G16" s="366"/>
      <c r="H16" s="366"/>
      <c r="I16" s="400"/>
      <c r="J16" s="399"/>
      <c r="K16" s="87"/>
      <c r="L16" s="401"/>
      <c r="M16" s="277"/>
      <c r="N16" s="401"/>
      <c r="O16" s="12"/>
    </row>
    <row r="17" spans="1:15" ht="27.95" customHeight="1">
      <c r="A17" s="404" t="s">
        <v>627</v>
      </c>
      <c r="B17" s="404"/>
      <c r="C17" s="404"/>
      <c r="D17" s="404"/>
      <c r="E17" s="404"/>
      <c r="F17" s="404"/>
      <c r="G17" s="404"/>
      <c r="H17" s="278"/>
      <c r="I17" s="400"/>
      <c r="J17" s="399"/>
      <c r="K17" s="87"/>
      <c r="L17" s="401"/>
      <c r="M17" s="277"/>
      <c r="N17" s="401"/>
      <c r="O17" s="12"/>
    </row>
    <row r="18" spans="1:15" ht="30.75" customHeight="1">
      <c r="A18" s="366" t="s">
        <v>17</v>
      </c>
      <c r="B18" s="366"/>
      <c r="C18" s="366"/>
      <c r="D18" s="366"/>
      <c r="E18" s="366"/>
      <c r="F18" s="366"/>
      <c r="G18" s="366"/>
      <c r="H18" s="366"/>
      <c r="I18" s="366"/>
      <c r="J18" s="366"/>
      <c r="K18" s="366"/>
      <c r="L18" s="366"/>
      <c r="M18" s="366"/>
      <c r="N18" s="366"/>
      <c r="O18" s="366"/>
    </row>
    <row r="20" spans="1:15">
      <c r="M20" s="274"/>
    </row>
    <row r="23" spans="1:15">
      <c r="I23" t="s">
        <v>14</v>
      </c>
    </row>
  </sheetData>
  <mergeCells count="22">
    <mergeCell ref="A1:O1"/>
    <mergeCell ref="A2:O2"/>
    <mergeCell ref="L5:N5"/>
    <mergeCell ref="A6:O6"/>
    <mergeCell ref="B14:I14"/>
    <mergeCell ref="A16:H16"/>
    <mergeCell ref="A17:G17"/>
    <mergeCell ref="A18:O18"/>
    <mergeCell ref="L7:L8"/>
    <mergeCell ref="M7:M8"/>
    <mergeCell ref="N7:N8"/>
    <mergeCell ref="O7:O8"/>
    <mergeCell ref="A4:O4"/>
    <mergeCell ref="A7:A8"/>
    <mergeCell ref="B7:B8"/>
    <mergeCell ref="C7:C8"/>
    <mergeCell ref="D7:D8"/>
    <mergeCell ref="E7:E8"/>
    <mergeCell ref="F7:G7"/>
    <mergeCell ref="H7:I7"/>
    <mergeCell ref="J7:J8"/>
    <mergeCell ref="K7:K8"/>
  </mergeCells>
  <pageMargins left="0.56999999999999995" right="0.52" top="0.57999999999999996" bottom="0.48" header="0.3" footer="0.3"/>
  <pageSetup paperSize="5"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V37"/>
  <sheetViews>
    <sheetView workbookViewId="0">
      <pane ySplit="2" topLeftCell="A6" activePane="bottomLeft" state="frozen"/>
      <selection pane="bottomLeft" activeCell="H8" sqref="H8"/>
    </sheetView>
  </sheetViews>
  <sheetFormatPr defaultRowHeight="12.75"/>
  <cols>
    <col min="1" max="1" width="30.5703125" customWidth="1"/>
    <col min="2" max="2" width="11" customWidth="1"/>
    <col min="4" max="4" width="11.7109375" customWidth="1"/>
    <col min="5" max="5" width="10.5703125" customWidth="1"/>
    <col min="6" max="6" width="6.5703125" customWidth="1"/>
    <col min="7" max="7" width="6" customWidth="1"/>
    <col min="8" max="8" width="7" customWidth="1"/>
    <col min="9" max="9" width="12.140625" customWidth="1"/>
    <col min="10" max="10" width="13.140625" customWidth="1"/>
    <col min="11" max="11" width="19" customWidth="1"/>
    <col min="12" max="12" width="10.5703125" customWidth="1"/>
    <col min="14" max="14" width="10.42578125" customWidth="1"/>
    <col min="17" max="17" width="11" customWidth="1"/>
    <col min="21" max="21" width="12.28515625" customWidth="1"/>
  </cols>
  <sheetData>
    <row r="1" spans="1:22" ht="111.75" customHeight="1">
      <c r="A1" s="193" t="s">
        <v>491</v>
      </c>
      <c r="B1" s="194" t="s">
        <v>610</v>
      </c>
      <c r="C1" s="280" t="s">
        <v>548</v>
      </c>
      <c r="D1" s="280"/>
    </row>
    <row r="2" spans="1:22" ht="20.100000000000001" customHeight="1">
      <c r="A2" s="233" t="s">
        <v>492</v>
      </c>
      <c r="B2" s="233" t="s">
        <v>493</v>
      </c>
      <c r="C2" s="233" t="s">
        <v>324</v>
      </c>
      <c r="D2" s="188" t="s">
        <v>494</v>
      </c>
      <c r="E2" s="188" t="s">
        <v>84</v>
      </c>
      <c r="F2" s="188" t="s">
        <v>525</v>
      </c>
      <c r="G2" s="188" t="s">
        <v>326</v>
      </c>
      <c r="H2" s="188" t="s">
        <v>320</v>
      </c>
      <c r="I2" s="188" t="s">
        <v>325</v>
      </c>
      <c r="J2" s="188" t="s">
        <v>323</v>
      </c>
      <c r="K2" s="188" t="s">
        <v>0</v>
      </c>
      <c r="L2" s="188" t="s">
        <v>1</v>
      </c>
      <c r="M2" s="234" t="s">
        <v>30</v>
      </c>
      <c r="N2" s="234" t="s">
        <v>526</v>
      </c>
      <c r="O2" s="234" t="s">
        <v>32</v>
      </c>
      <c r="P2" s="234" t="s">
        <v>31</v>
      </c>
      <c r="Q2" s="234" t="s">
        <v>527</v>
      </c>
      <c r="R2" s="234" t="s">
        <v>499</v>
      </c>
      <c r="S2" s="234" t="s">
        <v>528</v>
      </c>
      <c r="T2" s="234" t="s">
        <v>529</v>
      </c>
      <c r="U2" s="234" t="s">
        <v>530</v>
      </c>
      <c r="V2" s="234" t="s">
        <v>497</v>
      </c>
    </row>
    <row r="3" spans="1:22" ht="20.100000000000001" customHeight="1">
      <c r="A3" s="233" t="s">
        <v>560</v>
      </c>
      <c r="B3" s="233" t="s">
        <v>518</v>
      </c>
      <c r="C3" s="233">
        <v>603898</v>
      </c>
      <c r="D3" s="271" t="s">
        <v>561</v>
      </c>
      <c r="E3" s="235">
        <v>16450</v>
      </c>
      <c r="F3" s="235">
        <v>110</v>
      </c>
      <c r="G3" s="235">
        <v>110</v>
      </c>
      <c r="H3" s="235"/>
      <c r="I3" s="233">
        <v>20230</v>
      </c>
      <c r="J3" s="233" t="s">
        <v>562</v>
      </c>
      <c r="K3" s="233">
        <v>11003260216</v>
      </c>
      <c r="L3" s="233">
        <v>1011</v>
      </c>
      <c r="M3" s="233">
        <v>1500</v>
      </c>
      <c r="N3" s="233"/>
      <c r="O3" s="233">
        <v>60</v>
      </c>
      <c r="P3" s="233">
        <v>600</v>
      </c>
      <c r="Q3" s="233"/>
      <c r="R3" s="233"/>
      <c r="S3" s="233"/>
      <c r="T3" s="233"/>
      <c r="U3" s="233"/>
      <c r="V3" s="118"/>
    </row>
    <row r="4" spans="1:22" ht="20.100000000000001" customHeight="1">
      <c r="A4" s="233" t="s">
        <v>563</v>
      </c>
      <c r="B4" s="233" t="s">
        <v>564</v>
      </c>
      <c r="C4" s="233">
        <v>625250</v>
      </c>
      <c r="D4" s="238" t="s">
        <v>519</v>
      </c>
      <c r="E4" s="233">
        <v>9775</v>
      </c>
      <c r="F4" s="233">
        <v>150</v>
      </c>
      <c r="G4" s="233"/>
      <c r="H4" s="233"/>
      <c r="I4" s="233">
        <v>26349</v>
      </c>
      <c r="J4" s="233" t="s">
        <v>565</v>
      </c>
      <c r="K4" s="233">
        <v>30170622445</v>
      </c>
      <c r="L4" s="233">
        <v>1011</v>
      </c>
      <c r="M4" s="233">
        <v>3000</v>
      </c>
      <c r="N4" s="233"/>
      <c r="O4" s="233">
        <v>60</v>
      </c>
      <c r="P4" s="233">
        <v>350</v>
      </c>
      <c r="Q4" s="233"/>
      <c r="R4" s="233"/>
      <c r="S4" s="233"/>
      <c r="T4" s="233"/>
      <c r="U4" s="233"/>
      <c r="V4" s="118"/>
    </row>
    <row r="5" spans="1:22" ht="20.100000000000001" customHeight="1">
      <c r="A5" s="233" t="s">
        <v>566</v>
      </c>
      <c r="B5" s="233" t="s">
        <v>564</v>
      </c>
      <c r="C5" s="233">
        <v>634044</v>
      </c>
      <c r="D5" s="271" t="s">
        <v>333</v>
      </c>
      <c r="E5" s="235">
        <v>8385</v>
      </c>
      <c r="F5" s="235">
        <v>100</v>
      </c>
      <c r="G5" s="235"/>
      <c r="H5" s="235"/>
      <c r="I5" s="233">
        <v>25162</v>
      </c>
      <c r="J5" s="233" t="s">
        <v>567</v>
      </c>
      <c r="K5" s="233">
        <v>11618561056</v>
      </c>
      <c r="L5" s="233">
        <v>1011</v>
      </c>
      <c r="M5" s="233">
        <v>1000</v>
      </c>
      <c r="N5" s="233"/>
      <c r="O5" s="233">
        <v>60</v>
      </c>
      <c r="P5" s="233">
        <v>250</v>
      </c>
      <c r="Q5" s="233"/>
      <c r="R5" s="233"/>
      <c r="S5" s="233"/>
      <c r="T5" s="233"/>
      <c r="U5" s="233"/>
      <c r="V5" s="118"/>
    </row>
    <row r="6" spans="1:22" ht="20.100000000000001" customHeight="1">
      <c r="A6" s="233" t="s">
        <v>568</v>
      </c>
      <c r="B6" s="233" t="s">
        <v>569</v>
      </c>
      <c r="C6" s="233">
        <v>645241</v>
      </c>
      <c r="D6" s="271" t="s">
        <v>333</v>
      </c>
      <c r="E6" s="235">
        <v>8385</v>
      </c>
      <c r="F6" s="235">
        <v>100</v>
      </c>
      <c r="G6" s="235"/>
      <c r="H6" s="235"/>
      <c r="I6" s="233">
        <v>24260</v>
      </c>
      <c r="J6" s="233" t="s">
        <v>570</v>
      </c>
      <c r="K6" s="233">
        <v>11617755258</v>
      </c>
      <c r="L6" s="233">
        <v>1011</v>
      </c>
      <c r="M6" s="233">
        <v>500</v>
      </c>
      <c r="N6" s="233"/>
      <c r="O6" s="233">
        <v>60</v>
      </c>
      <c r="P6" s="233">
        <v>250</v>
      </c>
      <c r="Q6" s="233"/>
      <c r="R6" s="233"/>
      <c r="S6" s="233"/>
      <c r="T6" s="233"/>
      <c r="U6" s="233"/>
      <c r="V6" s="118"/>
    </row>
    <row r="7" spans="1:22" ht="20.100000000000001" customHeight="1">
      <c r="A7" s="233" t="s">
        <v>571</v>
      </c>
      <c r="B7" s="233" t="s">
        <v>569</v>
      </c>
      <c r="C7" s="233">
        <v>634055</v>
      </c>
      <c r="D7" s="271" t="s">
        <v>333</v>
      </c>
      <c r="E7" s="235">
        <v>7385</v>
      </c>
      <c r="F7" s="235"/>
      <c r="G7" s="235"/>
      <c r="H7" s="235"/>
      <c r="I7" s="233"/>
      <c r="J7" s="233" t="s">
        <v>572</v>
      </c>
      <c r="K7" s="233">
        <v>11618560857</v>
      </c>
      <c r="L7" s="233">
        <v>1011</v>
      </c>
      <c r="M7" s="233"/>
      <c r="N7" s="233"/>
      <c r="O7" s="233">
        <v>60</v>
      </c>
      <c r="P7" s="233">
        <v>250</v>
      </c>
      <c r="Q7" s="233"/>
      <c r="R7" s="233">
        <v>1121</v>
      </c>
      <c r="S7" s="233"/>
      <c r="T7" s="233"/>
      <c r="U7" s="233"/>
      <c r="V7" s="118"/>
    </row>
    <row r="8" spans="1:22" ht="20.100000000000001" customHeight="1">
      <c r="A8" s="233" t="s">
        <v>573</v>
      </c>
      <c r="B8" s="233" t="s">
        <v>521</v>
      </c>
      <c r="C8" s="233">
        <v>603006</v>
      </c>
      <c r="D8" s="271" t="s">
        <v>519</v>
      </c>
      <c r="E8" s="235">
        <v>9775</v>
      </c>
      <c r="F8" s="235"/>
      <c r="G8" s="235"/>
      <c r="H8" s="235"/>
      <c r="I8" s="233">
        <v>28182</v>
      </c>
      <c r="J8" s="233" t="s">
        <v>574</v>
      </c>
      <c r="K8" s="233">
        <v>30016287981</v>
      </c>
      <c r="L8" s="233">
        <v>1011</v>
      </c>
      <c r="M8" s="233">
        <v>1000</v>
      </c>
      <c r="N8" s="233"/>
      <c r="O8" s="233">
        <v>60</v>
      </c>
      <c r="P8" s="233">
        <v>350</v>
      </c>
      <c r="Q8" s="233"/>
      <c r="R8" s="233"/>
      <c r="S8" s="233"/>
      <c r="T8" s="233"/>
      <c r="U8" s="233"/>
      <c r="V8" s="118"/>
    </row>
    <row r="9" spans="1:22" ht="20.100000000000001" customHeight="1">
      <c r="A9" s="233" t="s">
        <v>575</v>
      </c>
      <c r="B9" s="233" t="s">
        <v>576</v>
      </c>
      <c r="C9" s="233">
        <v>639666</v>
      </c>
      <c r="D9" s="271" t="s">
        <v>333</v>
      </c>
      <c r="E9" s="235">
        <v>11755</v>
      </c>
      <c r="F9" s="235">
        <v>70</v>
      </c>
      <c r="G9" s="235">
        <v>35</v>
      </c>
      <c r="H9" s="235">
        <v>368</v>
      </c>
      <c r="I9" s="233">
        <v>20443</v>
      </c>
      <c r="J9" s="233" t="s">
        <v>577</v>
      </c>
      <c r="K9" s="233">
        <v>11247079207</v>
      </c>
      <c r="L9" s="233">
        <v>1011</v>
      </c>
      <c r="M9" s="233">
        <v>500</v>
      </c>
      <c r="N9" s="233"/>
      <c r="O9" s="233">
        <v>60</v>
      </c>
      <c r="P9" s="233">
        <v>450</v>
      </c>
      <c r="Q9" s="233">
        <v>420</v>
      </c>
      <c r="R9" s="233"/>
      <c r="S9" s="233"/>
      <c r="T9" s="233"/>
      <c r="U9" s="233"/>
      <c r="V9" s="118"/>
    </row>
    <row r="10" spans="1:22" ht="20.100000000000001" customHeight="1">
      <c r="A10" s="233" t="s">
        <v>578</v>
      </c>
      <c r="B10" s="233" t="s">
        <v>520</v>
      </c>
      <c r="C10" s="233">
        <v>603242</v>
      </c>
      <c r="D10" s="271" t="s">
        <v>333</v>
      </c>
      <c r="E10" s="235">
        <v>8170</v>
      </c>
      <c r="F10" s="235"/>
      <c r="G10" s="235"/>
      <c r="H10" s="235"/>
      <c r="I10" s="233">
        <v>31711</v>
      </c>
      <c r="J10" s="233" t="s">
        <v>579</v>
      </c>
      <c r="K10" s="233">
        <v>30097425279</v>
      </c>
      <c r="L10" s="233">
        <v>1011</v>
      </c>
      <c r="M10" s="233">
        <v>1000</v>
      </c>
      <c r="N10" s="233"/>
      <c r="O10" s="233">
        <v>60</v>
      </c>
      <c r="P10" s="233">
        <v>250</v>
      </c>
      <c r="Q10" s="233"/>
      <c r="R10" s="233"/>
      <c r="S10" s="233"/>
      <c r="T10" s="233"/>
      <c r="U10" s="233"/>
      <c r="V10" s="118"/>
    </row>
    <row r="11" spans="1:22" ht="20.100000000000001" customHeight="1">
      <c r="A11" s="233" t="s">
        <v>580</v>
      </c>
      <c r="B11" s="233" t="s">
        <v>520</v>
      </c>
      <c r="C11" s="233">
        <v>636097</v>
      </c>
      <c r="D11" s="271" t="s">
        <v>333</v>
      </c>
      <c r="E11" s="235">
        <v>7385</v>
      </c>
      <c r="F11" s="235"/>
      <c r="G11" s="235"/>
      <c r="H11" s="235"/>
      <c r="I11" s="233">
        <v>31841</v>
      </c>
      <c r="J11" s="233" t="s">
        <v>581</v>
      </c>
      <c r="K11" s="233">
        <v>30874905127</v>
      </c>
      <c r="L11" s="233">
        <v>1011</v>
      </c>
      <c r="M11" s="233">
        <v>300</v>
      </c>
      <c r="N11" s="233"/>
      <c r="O11" s="233">
        <v>60</v>
      </c>
      <c r="P11" s="233">
        <v>250</v>
      </c>
      <c r="Q11" s="233"/>
      <c r="R11" s="233"/>
      <c r="S11" s="233"/>
      <c r="T11" s="233"/>
      <c r="U11" s="233"/>
      <c r="V11" s="118"/>
    </row>
    <row r="12" spans="1:22" ht="20.100000000000001" customHeight="1">
      <c r="A12" s="233" t="s">
        <v>582</v>
      </c>
      <c r="B12" s="233" t="s">
        <v>583</v>
      </c>
      <c r="C12" s="233">
        <v>625342</v>
      </c>
      <c r="D12" s="271" t="s">
        <v>333</v>
      </c>
      <c r="E12" s="235">
        <v>11440</v>
      </c>
      <c r="F12" s="235">
        <v>60</v>
      </c>
      <c r="G12" s="235">
        <v>70</v>
      </c>
      <c r="H12" s="235"/>
      <c r="I12" s="233">
        <v>20363</v>
      </c>
      <c r="J12" s="233" t="s">
        <v>584</v>
      </c>
      <c r="K12" s="233">
        <v>10766434079</v>
      </c>
      <c r="L12" s="233">
        <v>1011</v>
      </c>
      <c r="M12" s="233">
        <v>1500</v>
      </c>
      <c r="N12" s="233"/>
      <c r="O12" s="233">
        <v>60</v>
      </c>
      <c r="P12" s="233">
        <v>450</v>
      </c>
      <c r="Q12" s="233"/>
      <c r="R12" s="233"/>
      <c r="S12" s="233"/>
      <c r="T12" s="233"/>
      <c r="U12" s="233"/>
      <c r="V12" s="118"/>
    </row>
    <row r="13" spans="1:22" ht="20.100000000000001" customHeight="1">
      <c r="A13" s="233" t="s">
        <v>585</v>
      </c>
      <c r="B13" s="233" t="s">
        <v>583</v>
      </c>
      <c r="C13" s="233">
        <v>625343</v>
      </c>
      <c r="D13" s="271" t="s">
        <v>333</v>
      </c>
      <c r="E13" s="235">
        <v>11125</v>
      </c>
      <c r="F13" s="235">
        <v>70</v>
      </c>
      <c r="G13" s="235">
        <v>70</v>
      </c>
      <c r="H13" s="235"/>
      <c r="I13" s="233">
        <v>21045</v>
      </c>
      <c r="J13" s="233" t="s">
        <v>586</v>
      </c>
      <c r="K13" s="233">
        <v>10766434080</v>
      </c>
      <c r="L13" s="233">
        <v>1011</v>
      </c>
      <c r="M13" s="233">
        <v>2000</v>
      </c>
      <c r="N13" s="233"/>
      <c r="O13" s="233">
        <v>60</v>
      </c>
      <c r="P13" s="233">
        <v>450</v>
      </c>
      <c r="Q13" s="233"/>
      <c r="R13" s="233"/>
      <c r="S13" s="233"/>
      <c r="T13" s="233"/>
      <c r="U13" s="233"/>
      <c r="V13" s="118"/>
    </row>
    <row r="14" spans="1:22" ht="20.100000000000001" customHeight="1">
      <c r="A14" s="233" t="s">
        <v>587</v>
      </c>
      <c r="B14" s="233" t="s">
        <v>588</v>
      </c>
      <c r="C14" s="233">
        <v>625228</v>
      </c>
      <c r="D14" s="271" t="s">
        <v>333</v>
      </c>
      <c r="E14" s="235">
        <v>8600</v>
      </c>
      <c r="F14" s="235">
        <v>100</v>
      </c>
      <c r="G14" s="235"/>
      <c r="H14" s="235"/>
      <c r="I14" s="233">
        <v>24168</v>
      </c>
      <c r="J14" s="233" t="s">
        <v>589</v>
      </c>
      <c r="K14" s="233">
        <v>10766432742</v>
      </c>
      <c r="L14" s="233">
        <v>1011</v>
      </c>
      <c r="M14" s="233">
        <v>600</v>
      </c>
      <c r="N14" s="233"/>
      <c r="O14" s="233">
        <v>60</v>
      </c>
      <c r="P14" s="233">
        <v>350</v>
      </c>
      <c r="Q14" s="233"/>
      <c r="R14" s="233"/>
      <c r="S14" s="233">
        <v>200</v>
      </c>
      <c r="T14" s="233"/>
      <c r="U14" s="233"/>
      <c r="V14" s="118"/>
    </row>
    <row r="15" spans="1:22" ht="20.100000000000001" customHeight="1">
      <c r="A15" s="233" t="s">
        <v>590</v>
      </c>
      <c r="B15" s="233" t="s">
        <v>591</v>
      </c>
      <c r="C15" s="233"/>
      <c r="D15" s="271"/>
      <c r="E15" s="235"/>
      <c r="F15" s="235"/>
      <c r="G15" s="235"/>
      <c r="H15" s="235"/>
      <c r="I15" s="233"/>
      <c r="J15" s="233"/>
      <c r="K15" s="233"/>
      <c r="L15" s="233"/>
      <c r="M15" s="233"/>
      <c r="N15" s="233"/>
      <c r="O15" s="233"/>
      <c r="P15" s="233"/>
      <c r="Q15" s="233"/>
      <c r="R15" s="233"/>
      <c r="S15" s="233"/>
      <c r="T15" s="233"/>
      <c r="U15" s="233"/>
      <c r="V15" s="118"/>
    </row>
    <row r="16" spans="1:22" ht="20.100000000000001" customHeight="1">
      <c r="A16" s="233" t="s">
        <v>592</v>
      </c>
      <c r="B16" s="233" t="s">
        <v>593</v>
      </c>
      <c r="C16" s="233">
        <v>634256</v>
      </c>
      <c r="D16" s="271" t="s">
        <v>594</v>
      </c>
      <c r="E16" s="235">
        <v>6195</v>
      </c>
      <c r="F16" s="235"/>
      <c r="G16" s="235"/>
      <c r="H16" s="235"/>
      <c r="I16" s="233">
        <v>31941</v>
      </c>
      <c r="J16" s="233" t="s">
        <v>595</v>
      </c>
      <c r="K16" s="233">
        <v>11618558088</v>
      </c>
      <c r="L16" s="233">
        <v>1011</v>
      </c>
      <c r="M16" s="233">
        <v>1000</v>
      </c>
      <c r="N16" s="233"/>
      <c r="O16" s="233">
        <v>30</v>
      </c>
      <c r="P16" s="233">
        <v>200</v>
      </c>
      <c r="Q16" s="233"/>
      <c r="R16" s="233"/>
      <c r="S16" s="233">
        <v>200</v>
      </c>
      <c r="T16" s="233"/>
      <c r="U16" s="233"/>
      <c r="V16" s="118"/>
    </row>
    <row r="17" spans="1:22" ht="20.100000000000001" customHeight="1">
      <c r="A17" s="233" t="s">
        <v>596</v>
      </c>
      <c r="B17" s="233" t="s">
        <v>597</v>
      </c>
      <c r="C17" s="233">
        <v>625262</v>
      </c>
      <c r="D17" s="271" t="s">
        <v>598</v>
      </c>
      <c r="E17" s="235">
        <v>7385</v>
      </c>
      <c r="F17" s="235"/>
      <c r="G17" s="235"/>
      <c r="H17" s="235"/>
      <c r="I17" s="233">
        <v>25605</v>
      </c>
      <c r="J17" s="233" t="s">
        <v>599</v>
      </c>
      <c r="K17" s="233">
        <v>3017062851</v>
      </c>
      <c r="L17" s="233">
        <v>1011</v>
      </c>
      <c r="M17" s="233">
        <v>1500</v>
      </c>
      <c r="N17" s="233"/>
      <c r="O17" s="233">
        <v>30</v>
      </c>
      <c r="P17" s="233">
        <v>250</v>
      </c>
      <c r="Q17" s="233"/>
      <c r="R17" s="233"/>
      <c r="S17" s="233"/>
      <c r="T17" s="233"/>
      <c r="U17" s="233"/>
      <c r="V17" s="118"/>
    </row>
    <row r="18" spans="1:22" ht="20.100000000000001" customHeight="1">
      <c r="A18" s="236" t="s">
        <v>600</v>
      </c>
      <c r="B18" s="236" t="s">
        <v>601</v>
      </c>
      <c r="C18" s="236"/>
      <c r="D18" s="237"/>
      <c r="E18" s="235"/>
      <c r="F18" s="235"/>
      <c r="G18" s="235"/>
      <c r="H18" s="235"/>
      <c r="I18" s="236"/>
      <c r="J18" s="236"/>
      <c r="K18" s="236"/>
      <c r="L18" s="236"/>
      <c r="M18" s="236"/>
      <c r="N18" s="236"/>
      <c r="O18" s="236"/>
      <c r="P18" s="236"/>
      <c r="Q18" s="236"/>
      <c r="R18" s="236"/>
      <c r="S18" s="236"/>
      <c r="T18" s="236"/>
      <c r="U18" s="236"/>
      <c r="V18" s="118"/>
    </row>
    <row r="19" spans="1:22" ht="20.100000000000001" customHeight="1">
      <c r="A19" s="236"/>
      <c r="B19" s="236"/>
      <c r="C19" s="236"/>
      <c r="D19" s="237"/>
      <c r="E19" s="235"/>
      <c r="F19" s="235"/>
      <c r="G19" s="235"/>
      <c r="H19" s="235"/>
      <c r="I19" s="236"/>
      <c r="J19" s="236"/>
      <c r="K19" s="236"/>
      <c r="L19" s="236"/>
      <c r="M19" s="236"/>
      <c r="N19" s="236"/>
      <c r="O19" s="236"/>
      <c r="P19" s="236"/>
      <c r="Q19" s="236"/>
      <c r="R19" s="236"/>
      <c r="S19" s="236"/>
      <c r="T19" s="236"/>
      <c r="U19" s="236"/>
      <c r="V19" s="118"/>
    </row>
    <row r="20" spans="1:22" ht="20.100000000000001" customHeight="1">
      <c r="A20" s="236"/>
      <c r="B20" s="236"/>
      <c r="C20" s="236"/>
      <c r="D20" s="237"/>
      <c r="E20" s="235"/>
      <c r="F20" s="235"/>
      <c r="G20" s="235"/>
      <c r="H20" s="235"/>
      <c r="I20" s="236"/>
      <c r="J20" s="236"/>
      <c r="K20" s="236"/>
      <c r="L20" s="236"/>
      <c r="M20" s="236"/>
      <c r="N20" s="236"/>
      <c r="O20" s="236"/>
      <c r="P20" s="236"/>
      <c r="Q20" s="236"/>
      <c r="R20" s="236"/>
      <c r="S20" s="236"/>
      <c r="T20" s="236"/>
      <c r="U20" s="236"/>
      <c r="V20" s="118"/>
    </row>
    <row r="21" spans="1:22" ht="20.100000000000001" customHeight="1">
      <c r="A21" s="236"/>
      <c r="B21" s="236"/>
      <c r="C21" s="236"/>
      <c r="D21" s="237"/>
      <c r="E21" s="235"/>
      <c r="F21" s="235"/>
      <c r="G21" s="235"/>
      <c r="H21" s="235"/>
      <c r="I21" s="236"/>
      <c r="J21" s="236"/>
      <c r="K21" s="236"/>
      <c r="L21" s="236"/>
      <c r="M21" s="236"/>
      <c r="N21" s="236"/>
      <c r="O21" s="236"/>
      <c r="P21" s="236"/>
      <c r="Q21" s="236"/>
      <c r="R21" s="236"/>
      <c r="S21" s="236"/>
      <c r="T21" s="236"/>
      <c r="U21" s="236"/>
      <c r="V21" s="118"/>
    </row>
    <row r="22" spans="1:22" ht="20.100000000000001" customHeight="1">
      <c r="A22" s="236"/>
      <c r="B22" s="236"/>
      <c r="C22" s="236"/>
      <c r="D22" s="237"/>
      <c r="E22" s="235"/>
      <c r="F22" s="235"/>
      <c r="G22" s="235"/>
      <c r="H22" s="235"/>
      <c r="I22" s="236"/>
      <c r="J22" s="236"/>
      <c r="K22" s="236"/>
      <c r="L22" s="236"/>
      <c r="M22" s="236"/>
      <c r="N22" s="236"/>
      <c r="O22" s="236"/>
      <c r="P22" s="236"/>
      <c r="Q22" s="236"/>
      <c r="R22" s="236"/>
      <c r="S22" s="236"/>
      <c r="T22" s="236"/>
      <c r="U22" s="236"/>
      <c r="V22" s="118"/>
    </row>
    <row r="23" spans="1:22" ht="20.100000000000001" customHeight="1">
      <c r="A23" s="236"/>
      <c r="B23" s="236"/>
      <c r="C23" s="236"/>
      <c r="D23" s="237"/>
      <c r="E23" s="235"/>
      <c r="F23" s="235"/>
      <c r="G23" s="235"/>
      <c r="H23" s="235"/>
      <c r="I23" s="236"/>
      <c r="J23" s="236"/>
      <c r="K23" s="236"/>
      <c r="L23" s="236"/>
      <c r="M23" s="236"/>
      <c r="N23" s="236"/>
      <c r="O23" s="236"/>
      <c r="P23" s="236"/>
      <c r="Q23" s="236"/>
      <c r="R23" s="236"/>
      <c r="S23" s="236"/>
      <c r="T23" s="236"/>
      <c r="U23" s="236"/>
      <c r="V23" s="118"/>
    </row>
    <row r="24" spans="1:22" ht="20.100000000000001" customHeight="1">
      <c r="A24" s="236"/>
      <c r="B24" s="236"/>
      <c r="C24" s="236"/>
      <c r="D24" s="237"/>
      <c r="E24" s="235"/>
      <c r="F24" s="235"/>
      <c r="G24" s="235"/>
      <c r="H24" s="235"/>
      <c r="I24" s="236"/>
      <c r="J24" s="236"/>
      <c r="K24" s="236"/>
      <c r="L24" s="236"/>
      <c r="M24" s="236"/>
      <c r="N24" s="236"/>
      <c r="O24" s="236"/>
      <c r="P24" s="236"/>
      <c r="Q24" s="236"/>
      <c r="R24" s="236"/>
      <c r="S24" s="236"/>
      <c r="T24" s="236"/>
      <c r="U24" s="236"/>
      <c r="V24" s="118"/>
    </row>
    <row r="25" spans="1:22" ht="20.100000000000001" customHeight="1">
      <c r="A25" s="236"/>
      <c r="B25" s="236"/>
      <c r="C25" s="236"/>
      <c r="D25" s="237"/>
      <c r="E25" s="235"/>
      <c r="F25" s="235"/>
      <c r="G25" s="235"/>
      <c r="H25" s="235"/>
      <c r="I25" s="236"/>
      <c r="J25" s="236"/>
      <c r="K25" s="236"/>
      <c r="L25" s="236"/>
      <c r="M25" s="236"/>
      <c r="N25" s="236"/>
      <c r="O25" s="236"/>
      <c r="P25" s="236"/>
      <c r="Q25" s="236"/>
      <c r="R25" s="236"/>
      <c r="S25" s="236"/>
      <c r="T25" s="236"/>
      <c r="U25" s="236"/>
      <c r="V25" s="118"/>
    </row>
    <row r="26" spans="1:22" ht="20.100000000000001" customHeight="1">
      <c r="A26" s="236"/>
      <c r="B26" s="236"/>
      <c r="C26" s="236"/>
      <c r="D26" s="237"/>
      <c r="E26" s="235"/>
      <c r="F26" s="235"/>
      <c r="G26" s="235"/>
      <c r="H26" s="235"/>
      <c r="I26" s="236"/>
      <c r="J26" s="236"/>
      <c r="K26" s="236"/>
      <c r="L26" s="236"/>
      <c r="M26" s="236"/>
      <c r="N26" s="236"/>
      <c r="O26" s="236"/>
      <c r="P26" s="236"/>
      <c r="Q26" s="236"/>
      <c r="R26" s="236"/>
      <c r="S26" s="236"/>
      <c r="T26" s="236"/>
      <c r="U26" s="236"/>
      <c r="V26" s="118"/>
    </row>
    <row r="27" spans="1:22" ht="20.100000000000001" customHeight="1">
      <c r="A27" s="236"/>
      <c r="B27" s="236"/>
      <c r="C27" s="236"/>
      <c r="D27" s="237"/>
      <c r="E27" s="235"/>
      <c r="F27" s="235"/>
      <c r="G27" s="235"/>
      <c r="H27" s="235"/>
      <c r="I27" s="236"/>
      <c r="J27" s="236"/>
      <c r="K27" s="236"/>
      <c r="L27" s="236"/>
      <c r="M27" s="236"/>
      <c r="N27" s="236"/>
      <c r="O27" s="236"/>
      <c r="P27" s="236"/>
      <c r="Q27" s="236"/>
      <c r="R27" s="236"/>
      <c r="S27" s="236"/>
      <c r="T27" s="236"/>
      <c r="U27" s="236"/>
      <c r="V27" s="118"/>
    </row>
    <row r="28" spans="1:22" ht="20.100000000000001" customHeight="1">
      <c r="A28" s="236"/>
      <c r="B28" s="236"/>
      <c r="C28" s="236"/>
      <c r="D28" s="237"/>
      <c r="E28" s="235"/>
      <c r="F28" s="235"/>
      <c r="G28" s="235"/>
      <c r="H28" s="235"/>
      <c r="I28" s="236"/>
      <c r="J28" s="236"/>
      <c r="K28" s="236"/>
      <c r="L28" s="236"/>
      <c r="M28" s="236"/>
      <c r="N28" s="236"/>
      <c r="O28" s="236"/>
      <c r="P28" s="236"/>
      <c r="Q28" s="236"/>
      <c r="R28" s="236"/>
      <c r="S28" s="236"/>
      <c r="T28" s="236"/>
      <c r="U28" s="236"/>
      <c r="V28" s="118"/>
    </row>
    <row r="29" spans="1:22" ht="20.100000000000001" customHeight="1">
      <c r="A29" s="236"/>
      <c r="B29" s="236"/>
      <c r="C29" s="236"/>
      <c r="D29" s="237"/>
      <c r="E29" s="235"/>
      <c r="F29" s="235"/>
      <c r="G29" s="235"/>
      <c r="H29" s="235"/>
      <c r="I29" s="236"/>
      <c r="J29" s="236"/>
      <c r="K29" s="236"/>
      <c r="L29" s="236"/>
      <c r="M29" s="236"/>
      <c r="N29" s="236"/>
      <c r="O29" s="236"/>
      <c r="P29" s="236"/>
      <c r="Q29" s="236"/>
      <c r="R29" s="236"/>
      <c r="S29" s="236"/>
      <c r="T29" s="236"/>
      <c r="U29" s="236"/>
      <c r="V29" s="118"/>
    </row>
    <row r="30" spans="1:22" ht="20.100000000000001" customHeight="1">
      <c r="A30" s="236"/>
      <c r="B30" s="236"/>
      <c r="C30" s="236"/>
      <c r="D30" s="237"/>
      <c r="E30" s="235"/>
      <c r="F30" s="235"/>
      <c r="G30" s="235"/>
      <c r="H30" s="235"/>
      <c r="I30" s="236"/>
      <c r="J30" s="236"/>
      <c r="K30" s="236"/>
      <c r="L30" s="236"/>
      <c r="M30" s="236"/>
      <c r="N30" s="236"/>
      <c r="O30" s="236"/>
      <c r="P30" s="236"/>
      <c r="Q30" s="236"/>
      <c r="R30" s="236"/>
      <c r="S30" s="236"/>
      <c r="T30" s="236"/>
      <c r="U30" s="236"/>
      <c r="V30" s="118"/>
    </row>
    <row r="31" spans="1:22" ht="20.100000000000001" customHeight="1">
      <c r="A31" s="236"/>
      <c r="B31" s="236"/>
      <c r="C31" s="236"/>
      <c r="D31" s="237"/>
      <c r="E31" s="235"/>
      <c r="F31" s="235"/>
      <c r="G31" s="235"/>
      <c r="H31" s="235"/>
      <c r="I31" s="236"/>
      <c r="J31" s="236"/>
      <c r="K31" s="236"/>
      <c r="L31" s="236"/>
      <c r="M31" s="236"/>
      <c r="N31" s="236"/>
      <c r="O31" s="236"/>
      <c r="P31" s="236"/>
      <c r="Q31" s="236"/>
      <c r="R31" s="236"/>
      <c r="S31" s="236"/>
      <c r="T31" s="236"/>
      <c r="U31" s="236"/>
      <c r="V31" s="118"/>
    </row>
    <row r="32" spans="1:22" ht="20.100000000000001" customHeight="1">
      <c r="A32" s="236"/>
      <c r="B32" s="236"/>
      <c r="C32" s="236"/>
      <c r="D32" s="237"/>
      <c r="E32" s="235"/>
      <c r="F32" s="235"/>
      <c r="G32" s="235"/>
      <c r="H32" s="235"/>
      <c r="I32" s="236"/>
      <c r="J32" s="236"/>
      <c r="K32" s="236"/>
      <c r="L32" s="236"/>
      <c r="M32" s="236"/>
      <c r="N32" s="236"/>
      <c r="O32" s="236"/>
      <c r="P32" s="236"/>
      <c r="Q32" s="236"/>
      <c r="R32" s="236"/>
      <c r="S32" s="236"/>
      <c r="T32" s="236"/>
      <c r="U32" s="236"/>
      <c r="V32" s="118"/>
    </row>
    <row r="33" spans="1:22" ht="20.100000000000001" customHeight="1">
      <c r="A33" s="236"/>
      <c r="B33" s="236"/>
      <c r="C33" s="236"/>
      <c r="D33" s="237"/>
      <c r="E33" s="235"/>
      <c r="F33" s="235"/>
      <c r="G33" s="235"/>
      <c r="H33" s="235"/>
      <c r="I33" s="236"/>
      <c r="J33" s="236"/>
      <c r="K33" s="236"/>
      <c r="L33" s="236"/>
      <c r="M33" s="236"/>
      <c r="N33" s="236"/>
      <c r="O33" s="236"/>
      <c r="P33" s="236"/>
      <c r="Q33" s="236"/>
      <c r="R33" s="236"/>
      <c r="S33" s="236"/>
      <c r="T33" s="236"/>
      <c r="U33" s="236"/>
      <c r="V33" s="118"/>
    </row>
    <row r="34" spans="1:22">
      <c r="A34" s="236"/>
      <c r="B34" s="118"/>
      <c r="C34" s="118"/>
      <c r="D34" s="118"/>
      <c r="E34" s="244"/>
      <c r="F34" s="118"/>
      <c r="G34" s="118"/>
      <c r="H34" s="118"/>
      <c r="I34" s="118"/>
      <c r="J34" s="118"/>
      <c r="K34" s="118"/>
      <c r="L34" s="118"/>
      <c r="M34" s="118"/>
      <c r="N34" s="118"/>
      <c r="O34" s="118"/>
      <c r="P34" s="118"/>
      <c r="Q34" s="118"/>
      <c r="R34" s="118"/>
      <c r="S34" s="118"/>
      <c r="T34" s="118"/>
      <c r="U34" s="118"/>
      <c r="V34" s="118"/>
    </row>
    <row r="35" spans="1:22">
      <c r="A35" s="236"/>
      <c r="B35" s="118"/>
      <c r="C35" s="118"/>
      <c r="D35" s="118"/>
      <c r="E35" s="244"/>
      <c r="F35" s="118"/>
      <c r="G35" s="118"/>
      <c r="H35" s="118"/>
      <c r="I35" s="118"/>
      <c r="J35" s="118"/>
      <c r="K35" s="118"/>
      <c r="L35" s="118"/>
      <c r="M35" s="118"/>
      <c r="N35" s="118"/>
      <c r="O35" s="118"/>
      <c r="P35" s="118"/>
      <c r="Q35" s="118"/>
      <c r="R35" s="118"/>
      <c r="S35" s="118"/>
      <c r="T35" s="118"/>
      <c r="U35" s="118"/>
      <c r="V35" s="118"/>
    </row>
    <row r="36" spans="1:22">
      <c r="A36" s="236"/>
      <c r="B36" s="118"/>
      <c r="C36" s="118"/>
      <c r="D36" s="118"/>
      <c r="E36" s="244"/>
      <c r="F36" s="118"/>
      <c r="G36" s="118"/>
      <c r="H36" s="118"/>
      <c r="I36" s="118"/>
      <c r="J36" s="118"/>
      <c r="K36" s="118"/>
      <c r="L36" s="118"/>
      <c r="M36" s="118"/>
      <c r="N36" s="118"/>
      <c r="O36" s="118"/>
      <c r="P36" s="118"/>
      <c r="Q36" s="118"/>
      <c r="R36" s="118"/>
      <c r="S36" s="118"/>
      <c r="T36" s="118"/>
      <c r="U36" s="118"/>
      <c r="V36" s="118"/>
    </row>
    <row r="37" spans="1:22">
      <c r="A37" s="236"/>
      <c r="B37" s="118"/>
      <c r="C37" s="118"/>
      <c r="D37" s="118"/>
      <c r="E37" s="244"/>
      <c r="F37" s="118"/>
      <c r="G37" s="118"/>
      <c r="H37" s="118"/>
      <c r="I37" s="118"/>
      <c r="J37" s="118"/>
      <c r="K37" s="118"/>
      <c r="L37" s="118"/>
      <c r="M37" s="118"/>
      <c r="N37" s="118"/>
      <c r="O37" s="118"/>
      <c r="P37" s="118"/>
      <c r="Q37" s="118"/>
      <c r="R37" s="118"/>
      <c r="S37" s="118"/>
      <c r="T37" s="118"/>
      <c r="U37" s="118"/>
      <c r="V37" s="118"/>
    </row>
  </sheetData>
  <sheetProtection selectLockedCells="1"/>
  <protectedRanges>
    <protectedRange password="CF7A" sqref="I18:R50 D2:H2 A18:C50 A2:C2 I2:R2 D18:H50" name="Range1"/>
    <protectedRange password="CF7A" sqref="D5:H17 I3:R17 D3:H3 A3:C17" name="Range1_1"/>
  </protectedRanges>
  <mergeCells count="1">
    <mergeCell ref="C1:D1"/>
  </mergeCells>
  <phoneticPr fontId="6" type="noConversion"/>
  <pageMargins left="0.75" right="0.75" top="1" bottom="1" header="0.5" footer="0.5"/>
  <pageSetup orientation="portrait" horizontalDpi="300" verticalDpi="300" r:id="rId1"/>
  <headerFooter alignWithMargins="0"/>
  <cellWatches>
    <cellWatch r="K8"/>
  </cellWatches>
  <drawing r:id="rId2"/>
</worksheet>
</file>

<file path=xl/worksheets/sheet3.xml><?xml version="1.0" encoding="utf-8"?>
<worksheet xmlns="http://schemas.openxmlformats.org/spreadsheetml/2006/main" xmlns:r="http://schemas.openxmlformats.org/officeDocument/2006/relationships">
  <sheetPr codeName="Sheet3"/>
  <dimension ref="A1:C15"/>
  <sheetViews>
    <sheetView workbookViewId="0">
      <selection activeCell="B3" sqref="B3"/>
    </sheetView>
  </sheetViews>
  <sheetFormatPr defaultRowHeight="12.75"/>
  <cols>
    <col min="1" max="1" width="31.85546875" customWidth="1"/>
    <col min="2" max="2" width="24.140625" style="3" customWidth="1"/>
    <col min="3" max="3" width="0" hidden="1" customWidth="1"/>
  </cols>
  <sheetData>
    <row r="1" spans="1:3">
      <c r="A1" s="265" t="s">
        <v>537</v>
      </c>
      <c r="B1" s="251" t="s">
        <v>602</v>
      </c>
    </row>
    <row r="2" spans="1:3">
      <c r="A2" s="14" t="s">
        <v>536</v>
      </c>
      <c r="B2" s="252" t="s">
        <v>539</v>
      </c>
      <c r="C2" s="58" t="s">
        <v>130</v>
      </c>
    </row>
    <row r="3" spans="1:3">
      <c r="A3" t="s">
        <v>535</v>
      </c>
      <c r="B3" s="251" t="s">
        <v>603</v>
      </c>
    </row>
    <row r="4" spans="1:3">
      <c r="A4" t="s">
        <v>51</v>
      </c>
      <c r="B4" s="251" t="s">
        <v>502</v>
      </c>
    </row>
    <row r="5" spans="1:3">
      <c r="A5" t="s">
        <v>533</v>
      </c>
      <c r="B5" s="251" t="s">
        <v>540</v>
      </c>
    </row>
    <row r="6" spans="1:3">
      <c r="A6" t="s">
        <v>545</v>
      </c>
      <c r="B6" s="251" t="s">
        <v>604</v>
      </c>
    </row>
    <row r="7" spans="1:3">
      <c r="A7" t="s">
        <v>544</v>
      </c>
      <c r="B7" s="251" t="s">
        <v>605</v>
      </c>
    </row>
    <row r="8" spans="1:3" ht="15.75">
      <c r="A8" s="245" t="s">
        <v>546</v>
      </c>
      <c r="B8" s="251" t="s">
        <v>606</v>
      </c>
    </row>
    <row r="9" spans="1:3">
      <c r="A9" t="s">
        <v>542</v>
      </c>
      <c r="B9" s="3">
        <v>9912892677</v>
      </c>
    </row>
    <row r="10" spans="1:3">
      <c r="A10" s="12" t="s">
        <v>4</v>
      </c>
      <c r="B10" s="251" t="s">
        <v>607</v>
      </c>
    </row>
    <row r="11" spans="1:3">
      <c r="A11" s="12" t="s">
        <v>133</v>
      </c>
      <c r="B11" s="3">
        <v>1011</v>
      </c>
    </row>
    <row r="12" spans="1:3">
      <c r="A12" s="266" t="s">
        <v>553</v>
      </c>
      <c r="B12" s="267">
        <v>0.5181</v>
      </c>
    </row>
    <row r="13" spans="1:3">
      <c r="A13" s="266" t="s">
        <v>39</v>
      </c>
      <c r="B13" s="270">
        <v>0.1</v>
      </c>
    </row>
    <row r="14" spans="1:3">
      <c r="A14" s="266" t="s">
        <v>554</v>
      </c>
      <c r="B14" s="268">
        <v>0.22</v>
      </c>
    </row>
    <row r="15" spans="1:3" ht="15.75">
      <c r="A15" s="245" t="s">
        <v>538</v>
      </c>
      <c r="B15" s="243" t="s">
        <v>608</v>
      </c>
    </row>
  </sheetData>
  <phoneticPr fontId="6" type="noConversion"/>
  <pageMargins left="0.75" right="0.75" top="1" bottom="1" header="0.5" footer="0.5"/>
  <headerFooter alignWithMargins="0"/>
  <ignoredErrors>
    <ignoredError sqref="B2" numberStoredAsText="1"/>
  </ignoredErrors>
</worksheet>
</file>

<file path=xl/worksheets/sheet4.xml><?xml version="1.0" encoding="utf-8"?>
<worksheet xmlns="http://schemas.openxmlformats.org/spreadsheetml/2006/main" xmlns:r="http://schemas.openxmlformats.org/officeDocument/2006/relationships">
  <sheetPr codeName="Sheet4" enableFormatConditionsCalculation="0">
    <tabColor indexed="61"/>
    <pageSetUpPr fitToPage="1"/>
  </sheetPr>
  <dimension ref="A1:AN87"/>
  <sheetViews>
    <sheetView workbookViewId="0">
      <selection activeCell="Q11" sqref="Q11"/>
    </sheetView>
  </sheetViews>
  <sheetFormatPr defaultRowHeight="12.75"/>
  <cols>
    <col min="1" max="1" width="3.7109375" bestFit="1" customWidth="1"/>
    <col min="3" max="3" width="3.85546875" customWidth="1"/>
    <col min="4" max="4" width="2.42578125" customWidth="1"/>
    <col min="5" max="6" width="3.7109375" customWidth="1"/>
    <col min="7" max="7" width="5.140625" customWidth="1"/>
    <col min="8" max="9" width="2.7109375" customWidth="1"/>
    <col min="10" max="10" width="10.140625" customWidth="1"/>
    <col min="11" max="12" width="2.42578125" customWidth="1"/>
    <col min="13" max="13" width="2.140625" customWidth="1"/>
    <col min="14" max="14" width="2.28515625" customWidth="1"/>
    <col min="15" max="15" width="1.42578125" customWidth="1"/>
    <col min="16" max="16" width="3" hidden="1" customWidth="1"/>
    <col min="17" max="17" width="29.5703125" customWidth="1"/>
    <col min="18" max="18" width="3.5703125" customWidth="1"/>
    <col min="19" max="19" width="10.7109375" bestFit="1" customWidth="1"/>
  </cols>
  <sheetData>
    <row r="1" spans="1:40" ht="21" customHeight="1">
      <c r="A1" s="286" t="str">
        <f>J67</f>
        <v xml:space="preserve">Under   (Two Lakhs Nineteen Thousand Five Hundred and Fifteen rupees only) </v>
      </c>
      <c r="B1" s="281" t="str">
        <f>CONCATENATE(W1,W2)</f>
        <v>PAYABLEAT SUB TREASURY:MANGALAGIRI</v>
      </c>
      <c r="C1" s="281"/>
      <c r="D1" s="281"/>
      <c r="E1" s="281"/>
      <c r="F1" s="281"/>
      <c r="G1" s="281"/>
      <c r="H1" s="281"/>
      <c r="I1" s="281"/>
      <c r="J1" s="281"/>
      <c r="K1" s="281"/>
      <c r="L1" s="281"/>
      <c r="M1" s="281"/>
      <c r="N1" s="281"/>
      <c r="O1" s="281"/>
      <c r="P1" s="281"/>
      <c r="Q1" s="281"/>
      <c r="R1" s="281"/>
      <c r="S1" s="281"/>
      <c r="W1" s="254" t="s">
        <v>549</v>
      </c>
      <c r="X1" s="255"/>
      <c r="Y1" s="254"/>
      <c r="Z1" s="254"/>
      <c r="AA1" s="254"/>
      <c r="AB1" s="254"/>
      <c r="AC1" s="254"/>
      <c r="AD1" s="254"/>
      <c r="AE1" s="254"/>
      <c r="AF1" s="254"/>
      <c r="AG1" s="254"/>
      <c r="AH1" s="254"/>
      <c r="AI1" s="254"/>
      <c r="AJ1" s="254"/>
      <c r="AK1" s="254"/>
      <c r="AL1" s="254"/>
      <c r="AM1" s="254"/>
      <c r="AN1" s="254"/>
    </row>
    <row r="2" spans="1:40" ht="21.75" customHeight="1">
      <c r="A2" s="286"/>
      <c r="B2" t="s">
        <v>45</v>
      </c>
      <c r="E2" s="287" t="s">
        <v>46</v>
      </c>
      <c r="F2" s="287"/>
      <c r="G2" s="287"/>
      <c r="H2" s="287"/>
      <c r="I2" s="287"/>
      <c r="J2" s="287"/>
      <c r="K2" s="287"/>
      <c r="L2" s="287"/>
      <c r="M2" s="287"/>
      <c r="N2" s="287"/>
      <c r="O2" s="287"/>
      <c r="P2" s="287"/>
      <c r="Q2" s="287"/>
      <c r="W2" s="256" t="str">
        <f>data2!B10</f>
        <v>MANGALAGIRI</v>
      </c>
    </row>
    <row r="3" spans="1:40" ht="20.25" customHeight="1">
      <c r="A3" s="286"/>
      <c r="B3" s="245" t="str">
        <f>CONCATENATE(data2!A15,"  ",data2!B15)</f>
        <v>TAN No:  HYDZ 00921E</v>
      </c>
      <c r="C3" s="245"/>
      <c r="D3" s="245"/>
      <c r="E3" s="245"/>
      <c r="F3" s="245"/>
      <c r="G3" s="245"/>
      <c r="H3" s="245"/>
      <c r="I3" s="245"/>
      <c r="J3" s="5" t="s">
        <v>47</v>
      </c>
      <c r="K3" s="6"/>
      <c r="L3" s="5"/>
      <c r="M3" s="5"/>
      <c r="N3" s="5"/>
      <c r="O3" s="5"/>
      <c r="P3" s="5"/>
      <c r="Q3" s="5"/>
    </row>
    <row r="4" spans="1:40" ht="7.5" customHeight="1">
      <c r="A4" s="286"/>
      <c r="B4" s="3"/>
      <c r="C4" s="3"/>
      <c r="D4" s="3"/>
      <c r="E4" s="3"/>
      <c r="F4" s="3"/>
      <c r="G4" s="3"/>
      <c r="I4" s="4"/>
      <c r="J4" s="5"/>
      <c r="K4" s="6"/>
      <c r="L4" s="5"/>
      <c r="M4" s="5"/>
      <c r="N4" s="5"/>
      <c r="O4" s="5"/>
      <c r="P4" s="5"/>
      <c r="Q4" s="5"/>
    </row>
    <row r="5" spans="1:40">
      <c r="A5" s="286"/>
      <c r="Q5" s="7" t="s">
        <v>48</v>
      </c>
      <c r="R5" s="8"/>
    </row>
    <row r="6" spans="1:40">
      <c r="A6" s="286"/>
      <c r="B6" t="s">
        <v>49</v>
      </c>
      <c r="H6" s="9"/>
      <c r="I6" s="9"/>
      <c r="J6" s="1"/>
      <c r="Q6" s="288" t="s">
        <v>50</v>
      </c>
      <c r="R6" s="289"/>
    </row>
    <row r="7" spans="1:40">
      <c r="A7" s="286"/>
      <c r="G7" s="12"/>
      <c r="H7" s="12"/>
      <c r="I7" s="12"/>
      <c r="J7" s="13"/>
      <c r="K7" s="12"/>
      <c r="L7" s="12"/>
      <c r="Q7" s="10"/>
      <c r="R7" s="11"/>
    </row>
    <row r="8" spans="1:40" ht="14.25">
      <c r="A8" s="286"/>
      <c r="B8" s="14" t="str">
        <f>CONCATENATE(data2!A2,"  ",data2!B2)</f>
        <v>Treasury / P. A. O. Code:  0608</v>
      </c>
      <c r="G8" s="248"/>
      <c r="H8" s="248"/>
      <c r="I8" s="248"/>
      <c r="J8" s="146"/>
      <c r="K8" s="16"/>
      <c r="M8" s="17"/>
      <c r="Q8" s="290" t="s">
        <v>347</v>
      </c>
      <c r="R8" s="291"/>
    </row>
    <row r="9" spans="1:40">
      <c r="A9" s="286"/>
    </row>
    <row r="10" spans="1:40">
      <c r="A10" s="286"/>
      <c r="B10" t="s">
        <v>535</v>
      </c>
      <c r="D10" s="284" t="str">
        <f>data2!B3</f>
        <v>06080308006</v>
      </c>
      <c r="E10" s="284"/>
      <c r="F10" s="284"/>
      <c r="G10" s="284"/>
      <c r="H10" s="284"/>
    </row>
    <row r="11" spans="1:40">
      <c r="A11" s="286"/>
      <c r="B11" t="s">
        <v>543</v>
      </c>
      <c r="F11" s="190" t="str">
        <f>data2!B4</f>
        <v>HEAD MASTER</v>
      </c>
      <c r="Q11" t="str">
        <f>CONCATENATE(data2!A5,"  ",data2!B5)</f>
        <v>District :   GUNTUR</v>
      </c>
    </row>
    <row r="12" spans="1:40">
      <c r="A12" s="286"/>
      <c r="B12" t="s">
        <v>52</v>
      </c>
      <c r="D12" s="285">
        <f>data2!B11</f>
        <v>1011</v>
      </c>
      <c r="E12" s="285"/>
      <c r="F12" s="285"/>
      <c r="G12" s="247"/>
      <c r="Q12" t="str">
        <f>CONCATENATE(data2!A6,"  ",data2!B6)</f>
        <v>OFFICE OF DDO  :  ZPHS,RAVELA</v>
      </c>
    </row>
    <row r="13" spans="1:40">
      <c r="A13" s="286"/>
      <c r="Q13" t="str">
        <f>CONCATENATE(data2!A7,  data2!B7)</f>
        <v>BANK NAME :SBI,MANGALAGIRI</v>
      </c>
    </row>
    <row r="14" spans="1:40" ht="15.75">
      <c r="A14" s="286"/>
      <c r="B14" s="245" t="str">
        <f>CONCATENATE(data2!A8,"  ",data2!B8)</f>
        <v>TBR NO :     12/2009-10</v>
      </c>
      <c r="C14" s="245"/>
      <c r="D14" s="245"/>
      <c r="E14" s="245"/>
      <c r="F14" s="245"/>
      <c r="G14" s="245"/>
      <c r="H14" s="245"/>
      <c r="I14" s="245"/>
      <c r="J14" s="245"/>
      <c r="Q14" s="292" t="s">
        <v>54</v>
      </c>
      <c r="R14" s="292"/>
      <c r="S14" s="292"/>
    </row>
    <row r="15" spans="1:40" ht="6.75" customHeight="1">
      <c r="A15" s="286"/>
      <c r="E15" s="18"/>
      <c r="F15" s="19"/>
      <c r="G15" s="18"/>
      <c r="H15" s="18"/>
      <c r="I15" s="18"/>
      <c r="Q15" s="20"/>
      <c r="R15" s="20"/>
      <c r="S15" s="20"/>
    </row>
    <row r="16" spans="1:40" ht="15">
      <c r="A16" s="286"/>
      <c r="B16" s="21" t="s">
        <v>55</v>
      </c>
      <c r="C16" s="22"/>
      <c r="D16" s="22"/>
      <c r="E16" s="22"/>
      <c r="F16" s="22"/>
      <c r="G16" s="22"/>
      <c r="H16" s="22"/>
      <c r="I16" s="22"/>
      <c r="J16" s="22"/>
      <c r="K16" s="22"/>
      <c r="L16" s="22"/>
      <c r="M16" s="22"/>
      <c r="N16" s="22"/>
      <c r="O16" s="23"/>
      <c r="P16" s="22"/>
      <c r="Q16" s="24" t="s">
        <v>56</v>
      </c>
      <c r="R16" s="293" t="s">
        <v>57</v>
      </c>
      <c r="S16" s="294"/>
    </row>
    <row r="17" spans="1:19" ht="15">
      <c r="A17" s="286"/>
      <c r="B17" s="25" t="s">
        <v>58</v>
      </c>
      <c r="C17" s="12"/>
      <c r="D17" s="12"/>
      <c r="E17" s="1">
        <v>2</v>
      </c>
      <c r="F17" s="1">
        <v>2</v>
      </c>
      <c r="G17" s="1">
        <v>0</v>
      </c>
      <c r="H17" s="1">
        <v>2</v>
      </c>
      <c r="I17" s="26"/>
      <c r="J17" s="27" t="s">
        <v>59</v>
      </c>
      <c r="K17" s="12"/>
      <c r="L17" s="12"/>
      <c r="M17" s="12"/>
      <c r="N17" s="12"/>
      <c r="O17" s="28"/>
      <c r="P17" s="12"/>
      <c r="Q17" s="12" t="s">
        <v>60</v>
      </c>
      <c r="R17" s="12" t="s">
        <v>61</v>
      </c>
      <c r="S17" s="163"/>
    </row>
    <row r="18" spans="1:19" ht="15">
      <c r="A18" s="286"/>
      <c r="B18" s="25"/>
      <c r="E18" s="19"/>
      <c r="F18" s="19"/>
      <c r="G18" s="19"/>
      <c r="H18" s="19"/>
      <c r="I18" s="18"/>
      <c r="J18" s="18"/>
      <c r="O18" s="28"/>
      <c r="Q18" s="12"/>
      <c r="R18" s="12"/>
      <c r="S18" s="163"/>
    </row>
    <row r="19" spans="1:19" ht="15">
      <c r="A19" s="286"/>
      <c r="B19" s="25" t="s">
        <v>62</v>
      </c>
      <c r="E19" s="1">
        <v>0</v>
      </c>
      <c r="F19" s="1">
        <v>2</v>
      </c>
      <c r="G19" s="19"/>
      <c r="H19" s="19"/>
      <c r="I19" s="18"/>
      <c r="J19" s="29" t="s">
        <v>503</v>
      </c>
      <c r="O19" s="28"/>
      <c r="Q19" s="12" t="s">
        <v>63</v>
      </c>
      <c r="R19" s="12" t="s">
        <v>61</v>
      </c>
      <c r="S19" s="163">
        <f>salary!S27+salary!T27</f>
        <v>5120</v>
      </c>
    </row>
    <row r="20" spans="1:19" ht="15">
      <c r="A20" s="286"/>
      <c r="B20" s="25"/>
      <c r="E20" s="19"/>
      <c r="F20" s="19"/>
      <c r="G20" s="19"/>
      <c r="H20" s="19"/>
      <c r="I20" s="18"/>
      <c r="J20" s="18"/>
      <c r="O20" s="28"/>
      <c r="Q20" s="12"/>
      <c r="R20" s="12"/>
      <c r="S20" s="163"/>
    </row>
    <row r="21" spans="1:19" ht="15">
      <c r="A21" s="286"/>
      <c r="B21" s="25" t="s">
        <v>64</v>
      </c>
      <c r="E21" s="1">
        <v>1</v>
      </c>
      <c r="F21" s="1">
        <v>9</v>
      </c>
      <c r="G21" s="1">
        <v>1</v>
      </c>
      <c r="H21" s="19"/>
      <c r="I21" s="18"/>
      <c r="J21" s="29" t="s">
        <v>504</v>
      </c>
      <c r="O21" s="28"/>
      <c r="Q21" s="12" t="s">
        <v>65</v>
      </c>
      <c r="R21" s="12" t="s">
        <v>61</v>
      </c>
      <c r="S21" s="163">
        <f>salary!U27</f>
        <v>780</v>
      </c>
    </row>
    <row r="22" spans="1:19" ht="15">
      <c r="A22" s="286"/>
      <c r="B22" s="25"/>
      <c r="E22" s="19"/>
      <c r="F22" s="19"/>
      <c r="G22" s="19"/>
      <c r="H22" s="19"/>
      <c r="I22" s="18"/>
      <c r="J22" s="18"/>
      <c r="O22" s="28"/>
      <c r="Q22" s="12"/>
      <c r="R22" s="12"/>
      <c r="S22" s="163"/>
    </row>
    <row r="23" spans="1:19" ht="15">
      <c r="A23" s="286"/>
      <c r="B23" s="25" t="s">
        <v>66</v>
      </c>
      <c r="E23" s="1" t="s">
        <v>53</v>
      </c>
      <c r="F23" s="1" t="s">
        <v>53</v>
      </c>
      <c r="G23" s="19"/>
      <c r="H23" s="19"/>
      <c r="I23" s="18"/>
      <c r="J23" s="18" t="s">
        <v>67</v>
      </c>
      <c r="O23" s="28"/>
      <c r="Q23" s="12" t="s">
        <v>68</v>
      </c>
      <c r="R23" s="12" t="s">
        <v>61</v>
      </c>
      <c r="S23" s="163">
        <f>salary!V27</f>
        <v>2100</v>
      </c>
    </row>
    <row r="24" spans="1:19" ht="15">
      <c r="A24" s="286"/>
      <c r="B24" s="25"/>
      <c r="D24" s="12"/>
      <c r="E24" s="30"/>
      <c r="F24" s="30"/>
      <c r="G24" s="30"/>
      <c r="H24" s="19"/>
      <c r="I24" s="18"/>
      <c r="J24" s="18"/>
      <c r="O24" s="28"/>
      <c r="Q24" s="12"/>
      <c r="R24" s="12"/>
      <c r="S24" s="163"/>
    </row>
    <row r="25" spans="1:19" ht="15">
      <c r="A25" s="286"/>
      <c r="B25" s="25" t="s">
        <v>69</v>
      </c>
      <c r="C25" s="12"/>
      <c r="D25" s="12"/>
      <c r="E25" s="1">
        <v>0</v>
      </c>
      <c r="F25" s="1">
        <v>5</v>
      </c>
      <c r="G25" s="30"/>
      <c r="I25" s="31" t="s">
        <v>70</v>
      </c>
      <c r="J25" s="18"/>
      <c r="M25" t="s">
        <v>505</v>
      </c>
      <c r="N25" t="s">
        <v>506</v>
      </c>
      <c r="O25" s="28"/>
      <c r="Q25" s="12"/>
      <c r="R25" s="12"/>
      <c r="S25" s="163"/>
    </row>
    <row r="26" spans="1:19" ht="15">
      <c r="A26" s="286"/>
      <c r="B26" s="25"/>
      <c r="C26" s="12"/>
      <c r="D26" s="12"/>
      <c r="E26" s="30"/>
      <c r="F26" s="30"/>
      <c r="G26" s="30"/>
      <c r="H26" s="19"/>
      <c r="I26" s="18"/>
      <c r="J26" s="18"/>
      <c r="O26" s="28"/>
      <c r="Q26" s="12" t="s">
        <v>71</v>
      </c>
      <c r="R26" s="12" t="s">
        <v>61</v>
      </c>
      <c r="S26" s="163"/>
    </row>
    <row r="27" spans="1:19" ht="15">
      <c r="A27" s="286"/>
      <c r="B27" s="32" t="s">
        <v>72</v>
      </c>
      <c r="C27" s="33"/>
      <c r="D27" s="33"/>
      <c r="E27" s="1">
        <v>0</v>
      </c>
      <c r="F27" s="1">
        <v>1</v>
      </c>
      <c r="G27" s="1">
        <v>0</v>
      </c>
      <c r="H27" s="34"/>
      <c r="I27" s="33"/>
      <c r="J27" s="35" t="s">
        <v>73</v>
      </c>
      <c r="K27" s="33"/>
      <c r="L27" s="33"/>
      <c r="M27" s="33"/>
      <c r="N27" s="33"/>
      <c r="O27" s="36"/>
      <c r="Q27" s="12"/>
      <c r="R27" s="12"/>
      <c r="S27" s="163"/>
    </row>
    <row r="28" spans="1:19" ht="15">
      <c r="A28" s="286"/>
      <c r="B28" s="25"/>
      <c r="C28" s="12"/>
      <c r="D28" s="12"/>
      <c r="E28" s="37"/>
      <c r="F28" s="37"/>
      <c r="G28" s="37"/>
      <c r="H28" s="38"/>
      <c r="O28" s="28"/>
      <c r="Q28" s="39" t="s">
        <v>74</v>
      </c>
      <c r="R28" s="12" t="s">
        <v>61</v>
      </c>
      <c r="S28" s="163">
        <f>salary!W27</f>
        <v>400</v>
      </c>
    </row>
    <row r="29" spans="1:19" ht="15">
      <c r="A29" s="286"/>
      <c r="B29" s="25" t="s">
        <v>75</v>
      </c>
      <c r="E29" s="38"/>
      <c r="G29" s="1" t="s">
        <v>76</v>
      </c>
      <c r="H29" s="3" t="s">
        <v>77</v>
      </c>
      <c r="N29" s="1" t="s">
        <v>78</v>
      </c>
      <c r="O29" s="28"/>
      <c r="Q29" s="12" t="s">
        <v>79</v>
      </c>
      <c r="R29" s="12" t="s">
        <v>61</v>
      </c>
      <c r="S29" s="163">
        <v>0</v>
      </c>
    </row>
    <row r="30" spans="1:19" ht="7.5" customHeight="1">
      <c r="A30" s="286"/>
      <c r="B30" s="25"/>
      <c r="E30" s="38"/>
      <c r="G30" s="37"/>
      <c r="H30" s="3"/>
      <c r="N30" s="37"/>
      <c r="O30" s="28"/>
      <c r="Q30" s="12"/>
      <c r="R30" s="12"/>
      <c r="S30" s="163"/>
    </row>
    <row r="31" spans="1:19" ht="15">
      <c r="A31" s="286"/>
      <c r="B31" s="25" t="s">
        <v>80</v>
      </c>
      <c r="E31" s="37"/>
      <c r="F31" s="37"/>
      <c r="G31" s="37"/>
      <c r="H31" s="37"/>
      <c r="J31" s="18"/>
      <c r="K31" s="9">
        <v>2</v>
      </c>
      <c r="L31" s="9">
        <v>2</v>
      </c>
      <c r="M31" s="9">
        <v>0</v>
      </c>
      <c r="N31" s="9">
        <v>2</v>
      </c>
      <c r="O31" s="28"/>
      <c r="Q31" s="12" t="s">
        <v>81</v>
      </c>
      <c r="R31" s="12" t="s">
        <v>61</v>
      </c>
      <c r="S31" s="163">
        <v>0</v>
      </c>
    </row>
    <row r="32" spans="1:19" ht="15">
      <c r="A32" s="286"/>
      <c r="B32" s="25"/>
      <c r="O32" s="28"/>
      <c r="Q32" s="12" t="s">
        <v>82</v>
      </c>
      <c r="R32" s="12" t="s">
        <v>61</v>
      </c>
      <c r="S32" s="163">
        <v>0</v>
      </c>
    </row>
    <row r="33" spans="1:19" ht="15">
      <c r="A33" s="286"/>
      <c r="B33" s="32"/>
      <c r="C33" s="33"/>
      <c r="D33" s="33"/>
      <c r="E33" s="33"/>
      <c r="F33" s="33"/>
      <c r="G33" s="33"/>
      <c r="H33" s="33"/>
      <c r="I33" s="33"/>
      <c r="J33" s="33"/>
      <c r="K33" s="33"/>
      <c r="L33" s="33"/>
      <c r="M33" s="33"/>
      <c r="N33" s="33"/>
      <c r="O33" s="36"/>
      <c r="Q33" s="12" t="s">
        <v>83</v>
      </c>
      <c r="R33" s="12" t="s">
        <v>61</v>
      </c>
      <c r="S33" s="163">
        <v>0</v>
      </c>
    </row>
    <row r="34" spans="1:19" ht="15">
      <c r="A34" s="286"/>
      <c r="B34" s="25">
        <v>0.11</v>
      </c>
      <c r="C34" t="s">
        <v>84</v>
      </c>
      <c r="H34" t="s">
        <v>61</v>
      </c>
      <c r="J34" s="41">
        <f>salary!D33</f>
        <v>133255</v>
      </c>
      <c r="O34" s="28"/>
      <c r="Q34" s="12" t="s">
        <v>85</v>
      </c>
      <c r="R34" s="12" t="s">
        <v>61</v>
      </c>
      <c r="S34" s="163">
        <v>0</v>
      </c>
    </row>
    <row r="35" spans="1:19" ht="15">
      <c r="A35" s="286"/>
      <c r="B35" s="25">
        <v>0.12</v>
      </c>
      <c r="C35" t="s">
        <v>86</v>
      </c>
      <c r="H35" t="s">
        <v>61</v>
      </c>
      <c r="J35" s="41">
        <f>salary!D34</f>
        <v>368</v>
      </c>
      <c r="O35" s="28"/>
      <c r="Q35" s="12" t="s">
        <v>87</v>
      </c>
      <c r="R35" s="12" t="s">
        <v>61</v>
      </c>
      <c r="S35" s="163">
        <v>0</v>
      </c>
    </row>
    <row r="36" spans="1:19" ht="15">
      <c r="A36" s="286"/>
      <c r="B36" s="25">
        <v>0.13</v>
      </c>
      <c r="C36" t="s">
        <v>88</v>
      </c>
      <c r="H36" t="s">
        <v>61</v>
      </c>
      <c r="J36" s="41">
        <f>salary!J27</f>
        <v>68497</v>
      </c>
      <c r="O36" s="28"/>
      <c r="Q36" s="12" t="s">
        <v>89</v>
      </c>
      <c r="R36" s="12" t="s">
        <v>61</v>
      </c>
      <c r="S36" s="163">
        <v>0</v>
      </c>
    </row>
    <row r="37" spans="1:19" ht="15">
      <c r="A37" s="286"/>
      <c r="B37" s="42">
        <v>0.16</v>
      </c>
      <c r="C37" t="s">
        <v>90</v>
      </c>
      <c r="H37" t="s">
        <v>61</v>
      </c>
      <c r="J37" s="41">
        <f>salary!K27</f>
        <v>13226</v>
      </c>
      <c r="O37" s="28"/>
      <c r="Q37" s="12" t="s">
        <v>91</v>
      </c>
      <c r="R37" s="12" t="s">
        <v>61</v>
      </c>
      <c r="S37" s="163">
        <v>0</v>
      </c>
    </row>
    <row r="38" spans="1:19" ht="15">
      <c r="A38" s="286"/>
      <c r="B38" s="25">
        <v>0.15</v>
      </c>
      <c r="C38" t="s">
        <v>43</v>
      </c>
      <c r="H38" t="s">
        <v>61</v>
      </c>
      <c r="J38" s="41">
        <f>salary!M27</f>
        <v>29089</v>
      </c>
      <c r="O38" s="28"/>
      <c r="Q38" s="12" t="s">
        <v>92</v>
      </c>
      <c r="R38" s="12" t="s">
        <v>61</v>
      </c>
      <c r="S38" s="163">
        <v>0</v>
      </c>
    </row>
    <row r="39" spans="1:19" ht="15">
      <c r="A39" s="286"/>
      <c r="B39" s="25"/>
      <c r="H39" t="s">
        <v>61</v>
      </c>
      <c r="J39" s="41"/>
      <c r="O39" s="28"/>
      <c r="Q39" s="12" t="s">
        <v>93</v>
      </c>
      <c r="R39" s="12" t="s">
        <v>61</v>
      </c>
      <c r="S39" s="163">
        <v>0</v>
      </c>
    </row>
    <row r="40" spans="1:19" ht="15">
      <c r="A40" s="286"/>
      <c r="B40" s="25"/>
      <c r="J40" s="41"/>
      <c r="O40" s="28"/>
      <c r="Q40" s="12" t="s">
        <v>94</v>
      </c>
      <c r="R40" s="12" t="s">
        <v>61</v>
      </c>
      <c r="S40" s="163">
        <f>salary!AA27</f>
        <v>0</v>
      </c>
    </row>
    <row r="41" spans="1:19" ht="15.75">
      <c r="A41" s="286"/>
      <c r="B41" s="25"/>
      <c r="C41" t="s">
        <v>95</v>
      </c>
      <c r="H41" t="s">
        <v>61</v>
      </c>
      <c r="J41" s="43">
        <f>salary!P27</f>
        <v>244435</v>
      </c>
      <c r="O41" s="28"/>
      <c r="Q41" s="12" t="s">
        <v>96</v>
      </c>
      <c r="R41" s="12" t="s">
        <v>61</v>
      </c>
      <c r="S41" s="163">
        <v>0</v>
      </c>
    </row>
    <row r="42" spans="1:19" ht="15">
      <c r="A42" s="286"/>
      <c r="B42" s="25"/>
      <c r="J42" s="41"/>
      <c r="O42" s="28"/>
      <c r="Q42" s="12" t="s">
        <v>97</v>
      </c>
      <c r="R42" s="12" t="s">
        <v>61</v>
      </c>
      <c r="S42" s="163">
        <v>0</v>
      </c>
    </row>
    <row r="43" spans="1:19" ht="15.75">
      <c r="A43" s="286"/>
      <c r="B43" s="25" t="s">
        <v>98</v>
      </c>
      <c r="H43" t="s">
        <v>61</v>
      </c>
      <c r="J43" s="165">
        <f>S46</f>
        <v>24921</v>
      </c>
      <c r="O43" s="28"/>
      <c r="Q43" s="12" t="s">
        <v>99</v>
      </c>
      <c r="R43" s="12" t="s">
        <v>61</v>
      </c>
      <c r="S43" s="163">
        <f>salary!Q27+salary!R27</f>
        <v>15400</v>
      </c>
    </row>
    <row r="44" spans="1:19" ht="15">
      <c r="A44" s="286"/>
      <c r="B44" s="25"/>
      <c r="J44" s="41"/>
      <c r="O44" s="28"/>
      <c r="Q44" s="12" t="s">
        <v>100</v>
      </c>
      <c r="R44" s="12" t="s">
        <v>61</v>
      </c>
      <c r="S44" s="163">
        <f>salary!AC27</f>
        <v>0</v>
      </c>
    </row>
    <row r="45" spans="1:19" ht="15.75">
      <c r="A45" s="286"/>
      <c r="B45" s="25" t="s">
        <v>101</v>
      </c>
      <c r="H45" t="s">
        <v>61</v>
      </c>
      <c r="J45" s="43">
        <f>J41-J43</f>
        <v>219514</v>
      </c>
      <c r="O45" s="28"/>
      <c r="Q45" s="45" t="s">
        <v>498</v>
      </c>
      <c r="R45" s="12" t="s">
        <v>61</v>
      </c>
      <c r="S45" s="163">
        <f>salary!X27</f>
        <v>1121</v>
      </c>
    </row>
    <row r="46" spans="1:19" ht="21" customHeight="1">
      <c r="A46" s="286"/>
      <c r="B46" s="25" t="s">
        <v>102</v>
      </c>
      <c r="O46" s="28"/>
      <c r="Q46" s="46" t="s">
        <v>103</v>
      </c>
      <c r="R46" s="46" t="s">
        <v>61</v>
      </c>
      <c r="S46" s="164">
        <f>salary!AD27</f>
        <v>24921</v>
      </c>
    </row>
    <row r="47" spans="1:19" ht="15" customHeight="1">
      <c r="A47" s="286"/>
      <c r="B47" s="282" t="str">
        <f>converter!B16</f>
        <v>(Two Lakhs Nineteen Thousand Five Hundred and Fourteen rupees only)</v>
      </c>
      <c r="C47" s="283"/>
      <c r="D47" s="283"/>
      <c r="E47" s="283"/>
      <c r="F47" s="283"/>
      <c r="G47" s="283"/>
      <c r="H47" s="283"/>
      <c r="I47" s="283"/>
      <c r="J47" s="283"/>
      <c r="K47" s="283"/>
      <c r="L47" s="283"/>
      <c r="M47" s="283"/>
      <c r="N47" s="283"/>
      <c r="O47" s="28"/>
      <c r="Q47" s="12" t="s">
        <v>104</v>
      </c>
      <c r="R47" s="12" t="s">
        <v>61</v>
      </c>
      <c r="S47" s="163">
        <f>salary!AF27</f>
        <v>0</v>
      </c>
    </row>
    <row r="48" spans="1:19" ht="28.5" customHeight="1">
      <c r="A48" s="286"/>
      <c r="B48" s="282"/>
      <c r="C48" s="283"/>
      <c r="D48" s="283"/>
      <c r="E48" s="283"/>
      <c r="F48" s="283"/>
      <c r="G48" s="283"/>
      <c r="H48" s="283"/>
      <c r="I48" s="283"/>
      <c r="J48" s="283"/>
      <c r="K48" s="283"/>
      <c r="L48" s="283"/>
      <c r="M48" s="283"/>
      <c r="N48" s="283"/>
      <c r="O48" s="28"/>
      <c r="Q48" s="12"/>
      <c r="R48" s="12"/>
      <c r="S48" s="28"/>
    </row>
    <row r="49" spans="1:21" ht="18.75" customHeight="1">
      <c r="A49" s="286"/>
      <c r="B49" s="25"/>
      <c r="O49" s="28"/>
      <c r="Q49" s="12"/>
      <c r="R49" s="12"/>
      <c r="S49" s="28"/>
    </row>
    <row r="50" spans="1:21">
      <c r="A50" s="286"/>
      <c r="B50" s="32"/>
      <c r="O50" s="36"/>
      <c r="Q50" s="295" t="s">
        <v>105</v>
      </c>
      <c r="R50" s="295"/>
      <c r="S50" s="296"/>
    </row>
    <row r="51" spans="1:21" ht="23.25" customHeight="1">
      <c r="A51" s="286"/>
      <c r="B51" s="297" t="s">
        <v>106</v>
      </c>
      <c r="C51" s="297"/>
      <c r="D51" s="297"/>
      <c r="E51" s="297"/>
      <c r="F51" s="297"/>
      <c r="G51" s="297"/>
      <c r="H51" s="297"/>
      <c r="I51" s="297"/>
      <c r="J51" s="297"/>
      <c r="K51" s="297"/>
      <c r="L51" s="297"/>
      <c r="M51" s="297"/>
      <c r="N51" s="297"/>
      <c r="O51" s="297"/>
      <c r="P51" s="297"/>
      <c r="Q51" s="297"/>
      <c r="R51" s="297"/>
      <c r="S51" s="297"/>
    </row>
    <row r="52" spans="1:21">
      <c r="A52" s="286"/>
      <c r="B52" s="12"/>
      <c r="C52" s="12"/>
      <c r="D52" s="12"/>
      <c r="E52" s="12"/>
      <c r="F52" s="12"/>
      <c r="G52" s="12"/>
      <c r="H52" s="12"/>
      <c r="I52" s="12"/>
      <c r="J52" s="12"/>
      <c r="K52" s="12"/>
      <c r="L52" s="12"/>
      <c r="M52" s="12"/>
      <c r="N52" s="12"/>
      <c r="O52" s="12"/>
      <c r="P52" s="12"/>
      <c r="Q52" s="12"/>
      <c r="R52" s="12"/>
      <c r="S52" s="12"/>
    </row>
    <row r="53" spans="1:21">
      <c r="A53" s="286"/>
      <c r="B53" t="s">
        <v>107</v>
      </c>
      <c r="Q53" s="170"/>
    </row>
    <row r="54" spans="1:21" ht="38.25" customHeight="1">
      <c r="A54" s="286"/>
      <c r="B54" t="s">
        <v>108</v>
      </c>
    </row>
    <row r="55" spans="1:21" ht="34.5" customHeight="1">
      <c r="A55" s="286"/>
      <c r="B55" t="s">
        <v>109</v>
      </c>
    </row>
    <row r="56" spans="1:21" ht="6" customHeight="1">
      <c r="A56" s="286"/>
    </row>
    <row r="57" spans="1:21">
      <c r="A57" s="286"/>
      <c r="B57">
        <v>1</v>
      </c>
      <c r="C57" t="s">
        <v>61</v>
      </c>
      <c r="H57" s="298" t="s">
        <v>110</v>
      </c>
      <c r="I57" s="298"/>
      <c r="J57" s="298"/>
      <c r="K57" s="298"/>
      <c r="L57" s="298"/>
      <c r="M57" s="298"/>
      <c r="N57" s="298"/>
      <c r="O57" s="298"/>
      <c r="P57" s="298"/>
      <c r="Q57" s="298"/>
      <c r="R57" s="298"/>
      <c r="S57" s="298"/>
    </row>
    <row r="58" spans="1:21">
      <c r="A58" s="286"/>
      <c r="B58">
        <v>2</v>
      </c>
      <c r="C58" t="s">
        <v>61</v>
      </c>
      <c r="H58" s="298" t="s">
        <v>111</v>
      </c>
      <c r="I58" s="298"/>
      <c r="J58" s="298"/>
      <c r="K58" s="298"/>
      <c r="L58" s="298"/>
      <c r="M58" s="298"/>
      <c r="N58" s="298"/>
      <c r="O58" s="298"/>
      <c r="P58" s="298"/>
      <c r="Q58" s="298"/>
      <c r="R58" s="298"/>
      <c r="S58" s="298"/>
    </row>
    <row r="59" spans="1:21" ht="30.75" customHeight="1">
      <c r="A59" s="286"/>
    </row>
    <row r="60" spans="1:21">
      <c r="A60" s="286"/>
    </row>
    <row r="61" spans="1:21">
      <c r="A61" s="286"/>
      <c r="C61" t="s">
        <v>112</v>
      </c>
      <c r="Q61" t="s">
        <v>113</v>
      </c>
    </row>
    <row r="63" spans="1:21">
      <c r="A63" s="167"/>
      <c r="B63" s="167"/>
      <c r="C63" s="167"/>
      <c r="D63" s="167"/>
      <c r="E63" s="167"/>
      <c r="F63" s="167"/>
      <c r="G63" s="167"/>
      <c r="H63" s="167"/>
      <c r="I63" s="167"/>
      <c r="J63" s="167"/>
      <c r="K63" s="167"/>
      <c r="L63" s="167"/>
      <c r="M63" s="167"/>
      <c r="N63" s="167"/>
      <c r="O63" s="167"/>
      <c r="P63" s="167"/>
      <c r="Q63" s="167"/>
      <c r="R63" s="167"/>
      <c r="S63" s="167"/>
      <c r="T63" s="167"/>
      <c r="U63" s="167"/>
    </row>
    <row r="64" spans="1:21">
      <c r="A64" s="167"/>
      <c r="B64" s="167"/>
      <c r="C64" s="167"/>
      <c r="D64" s="167"/>
      <c r="E64" s="167"/>
      <c r="F64" s="167"/>
      <c r="G64" s="167"/>
      <c r="H64" s="167"/>
      <c r="I64" s="167"/>
      <c r="J64" s="167"/>
      <c r="K64" s="167"/>
      <c r="L64" s="167"/>
      <c r="M64" s="167"/>
      <c r="N64" s="167"/>
      <c r="O64" s="167"/>
      <c r="P64" s="167"/>
      <c r="Q64" s="167"/>
      <c r="R64" s="167"/>
      <c r="S64" s="167"/>
      <c r="T64" s="167"/>
      <c r="U64" s="167"/>
    </row>
    <row r="65" spans="1:21">
      <c r="A65" s="167"/>
      <c r="B65" s="167"/>
      <c r="C65" s="167"/>
      <c r="D65" s="167"/>
      <c r="E65" s="167"/>
      <c r="F65" s="167"/>
      <c r="G65" s="167"/>
      <c r="H65" s="167"/>
      <c r="I65" s="167"/>
      <c r="J65" s="167"/>
      <c r="K65" s="167"/>
      <c r="L65" s="167"/>
      <c r="M65" s="167"/>
      <c r="N65" s="167"/>
      <c r="O65" s="167"/>
      <c r="P65" s="167"/>
      <c r="Q65" s="167"/>
      <c r="R65" s="167"/>
      <c r="S65" s="167"/>
      <c r="T65" s="167"/>
      <c r="U65" s="167"/>
    </row>
    <row r="66" spans="1:21">
      <c r="A66" s="168"/>
      <c r="B66" s="168"/>
      <c r="C66" s="168"/>
      <c r="D66" s="168"/>
      <c r="E66" s="168"/>
      <c r="F66" s="168"/>
      <c r="G66" s="168"/>
      <c r="H66" s="168"/>
      <c r="I66" s="168"/>
      <c r="J66" s="168" t="str">
        <f>converter!B17</f>
        <v>(Two Lakhs Nineteen Thousand Five Hundred and Fifteen rupees only)</v>
      </c>
      <c r="K66" s="168"/>
      <c r="L66" s="168"/>
      <c r="M66" s="168"/>
      <c r="N66" s="168"/>
      <c r="O66" s="168"/>
      <c r="P66" s="168"/>
      <c r="Q66" s="168"/>
      <c r="R66" s="168"/>
      <c r="S66" s="168"/>
      <c r="T66" s="168"/>
      <c r="U66" s="168"/>
    </row>
    <row r="67" spans="1:21">
      <c r="A67" s="168"/>
      <c r="B67" s="168"/>
      <c r="C67" s="168"/>
      <c r="D67" s="168"/>
      <c r="E67" s="168"/>
      <c r="F67" s="168"/>
      <c r="G67" s="168"/>
      <c r="H67" s="168"/>
      <c r="I67" s="168"/>
      <c r="J67" s="168" t="str">
        <f>CONCATENATE("Under   ",J66," ")</f>
        <v xml:space="preserve">Under   (Two Lakhs Nineteen Thousand Five Hundred and Fifteen rupees only) </v>
      </c>
      <c r="K67" s="168"/>
      <c r="L67" s="168"/>
      <c r="M67" s="168"/>
      <c r="N67" s="168"/>
      <c r="O67" s="168"/>
      <c r="P67" s="168"/>
      <c r="Q67" s="168"/>
      <c r="R67" s="168"/>
      <c r="S67" s="168"/>
      <c r="T67" s="168"/>
      <c r="U67" s="168"/>
    </row>
    <row r="68" spans="1:21">
      <c r="A68" s="168"/>
      <c r="B68" s="168"/>
      <c r="C68" s="168"/>
      <c r="D68" s="168"/>
      <c r="E68" s="168"/>
      <c r="F68" s="168"/>
      <c r="G68" s="168"/>
      <c r="H68" s="168"/>
      <c r="I68" s="168"/>
      <c r="J68" s="168"/>
      <c r="K68" s="168"/>
      <c r="L68" s="168"/>
      <c r="M68" s="168"/>
      <c r="N68" s="168"/>
      <c r="O68" s="168"/>
      <c r="P68" s="168"/>
      <c r="Q68" s="168"/>
      <c r="R68" s="168"/>
      <c r="S68" s="168"/>
      <c r="T68" s="168"/>
      <c r="U68" s="168"/>
    </row>
    <row r="69" spans="1:21">
      <c r="A69" s="168"/>
      <c r="B69" s="168"/>
      <c r="C69" s="168"/>
      <c r="D69" s="168"/>
      <c r="E69" s="168"/>
      <c r="F69" s="168"/>
      <c r="G69" s="168"/>
      <c r="H69" s="168"/>
      <c r="I69" s="168"/>
      <c r="J69" s="168"/>
      <c r="K69" s="168"/>
      <c r="L69" s="168"/>
      <c r="M69" s="168"/>
      <c r="N69" s="168"/>
      <c r="O69" s="168"/>
      <c r="P69" s="168"/>
      <c r="Q69" s="168"/>
      <c r="R69" s="168"/>
      <c r="S69" s="168"/>
      <c r="T69" s="168"/>
      <c r="U69" s="168"/>
    </row>
    <row r="70" spans="1:21">
      <c r="A70" s="168"/>
      <c r="B70" s="168"/>
      <c r="C70" s="168"/>
      <c r="D70" s="168"/>
      <c r="E70" s="168"/>
      <c r="F70" s="168"/>
      <c r="G70" s="168"/>
      <c r="H70" s="168"/>
      <c r="I70" s="168"/>
      <c r="J70" s="168"/>
      <c r="K70" s="168"/>
      <c r="L70" s="168"/>
      <c r="M70" s="168"/>
      <c r="N70" s="168"/>
      <c r="O70" s="168"/>
      <c r="P70" s="168"/>
      <c r="Q70" s="168"/>
      <c r="R70" s="168"/>
      <c r="S70" s="168"/>
      <c r="T70" s="168"/>
      <c r="U70" s="168"/>
    </row>
    <row r="71" spans="1:21">
      <c r="A71" s="168"/>
      <c r="B71" s="168"/>
      <c r="C71" s="168"/>
      <c r="D71" s="168"/>
      <c r="E71" s="168"/>
      <c r="F71" s="168"/>
      <c r="G71" s="168"/>
      <c r="H71" s="168"/>
      <c r="I71" s="168"/>
      <c r="J71" s="168"/>
      <c r="K71" s="168"/>
      <c r="L71" s="168"/>
      <c r="M71" s="168"/>
      <c r="N71" s="168"/>
      <c r="O71" s="168"/>
      <c r="P71" s="168"/>
      <c r="Q71" s="168"/>
      <c r="R71" s="168"/>
      <c r="S71" s="168"/>
      <c r="T71" s="168"/>
      <c r="U71" s="168"/>
    </row>
    <row r="72" spans="1:21">
      <c r="A72" s="168"/>
      <c r="B72" s="168"/>
      <c r="C72" s="168"/>
      <c r="D72" s="168"/>
      <c r="E72" s="168"/>
      <c r="F72" s="168"/>
      <c r="G72" s="168"/>
      <c r="H72" s="168"/>
      <c r="I72" s="168"/>
      <c r="J72" s="168"/>
      <c r="K72" s="168"/>
      <c r="L72" s="168"/>
      <c r="M72" s="168"/>
      <c r="N72" s="168"/>
      <c r="O72" s="168"/>
      <c r="P72" s="168"/>
      <c r="Q72" s="168"/>
      <c r="R72" s="168"/>
      <c r="S72" s="168"/>
      <c r="T72" s="168"/>
      <c r="U72" s="168"/>
    </row>
    <row r="73" spans="1:21">
      <c r="A73" s="168"/>
      <c r="B73" s="168"/>
      <c r="C73" s="168"/>
      <c r="D73" s="168"/>
      <c r="E73" s="168"/>
      <c r="F73" s="168"/>
      <c r="G73" s="168"/>
      <c r="H73" s="168"/>
      <c r="I73" s="168"/>
      <c r="J73" s="168"/>
      <c r="K73" s="168"/>
      <c r="L73" s="168"/>
      <c r="M73" s="168"/>
      <c r="N73" s="168"/>
      <c r="O73" s="168"/>
      <c r="P73" s="168"/>
      <c r="Q73" s="168"/>
      <c r="R73" s="168"/>
      <c r="S73" s="168"/>
      <c r="T73" s="168"/>
      <c r="U73" s="168"/>
    </row>
    <row r="74" spans="1:21">
      <c r="A74" s="168"/>
      <c r="B74" s="168"/>
      <c r="C74" s="168"/>
      <c r="D74" s="168"/>
      <c r="E74" s="168"/>
      <c r="F74" s="168"/>
      <c r="G74" s="168"/>
      <c r="H74" s="168"/>
      <c r="I74" s="168"/>
      <c r="J74" s="168"/>
      <c r="K74" s="168"/>
      <c r="L74" s="168"/>
      <c r="M74" s="168"/>
      <c r="N74" s="168"/>
      <c r="O74" s="168"/>
      <c r="P74" s="168"/>
      <c r="Q74" s="168"/>
      <c r="R74" s="168"/>
      <c r="S74" s="168"/>
      <c r="T74" s="168"/>
      <c r="U74" s="168"/>
    </row>
    <row r="75" spans="1:21">
      <c r="A75" s="168"/>
      <c r="B75" s="168"/>
      <c r="C75" s="168"/>
      <c r="D75" s="168"/>
      <c r="E75" s="168"/>
      <c r="F75" s="168"/>
      <c r="G75" s="168"/>
      <c r="H75" s="168"/>
      <c r="I75" s="168"/>
      <c r="J75" s="168"/>
      <c r="K75" s="168"/>
      <c r="L75" s="168"/>
      <c r="M75" s="168"/>
      <c r="N75" s="168"/>
      <c r="O75" s="168"/>
      <c r="P75" s="168"/>
      <c r="Q75" s="168"/>
      <c r="R75" s="168"/>
      <c r="S75" s="168"/>
      <c r="T75" s="168"/>
      <c r="U75" s="168"/>
    </row>
    <row r="76" spans="1:21">
      <c r="A76" s="168"/>
      <c r="B76" s="168"/>
      <c r="C76" s="168"/>
      <c r="D76" s="168"/>
      <c r="E76" s="168"/>
      <c r="F76" s="168"/>
      <c r="G76" s="168"/>
      <c r="H76" s="168"/>
      <c r="I76" s="168"/>
      <c r="J76" s="168"/>
      <c r="K76" s="168"/>
      <c r="L76" s="168"/>
      <c r="M76" s="168"/>
      <c r="N76" s="168"/>
      <c r="O76" s="168"/>
      <c r="P76" s="168"/>
      <c r="Q76" s="168"/>
      <c r="R76" s="168"/>
      <c r="S76" s="168"/>
      <c r="T76" s="168"/>
      <c r="U76" s="168"/>
    </row>
    <row r="77" spans="1:21">
      <c r="A77" s="168"/>
      <c r="B77" s="168"/>
      <c r="C77" s="168"/>
      <c r="D77" s="168"/>
      <c r="E77" s="168"/>
      <c r="F77" s="168"/>
      <c r="G77" s="168"/>
      <c r="H77" s="168"/>
      <c r="I77" s="168"/>
      <c r="J77" s="168"/>
      <c r="K77" s="168"/>
      <c r="L77" s="168"/>
      <c r="M77" s="168"/>
      <c r="N77" s="168"/>
      <c r="O77" s="168"/>
      <c r="P77" s="168"/>
      <c r="Q77" s="168"/>
      <c r="R77" s="168"/>
      <c r="S77" s="168"/>
      <c r="T77" s="168"/>
      <c r="U77" s="168"/>
    </row>
    <row r="78" spans="1:21">
      <c r="A78" s="168"/>
      <c r="B78" s="168"/>
      <c r="C78" s="168"/>
      <c r="D78" s="168"/>
      <c r="E78" s="168"/>
      <c r="F78" s="168"/>
      <c r="G78" s="168"/>
      <c r="H78" s="168"/>
      <c r="I78" s="168"/>
      <c r="J78" s="168"/>
      <c r="K78" s="168"/>
      <c r="L78" s="168"/>
      <c r="M78" s="168"/>
      <c r="N78" s="168"/>
      <c r="O78" s="168"/>
      <c r="P78" s="168"/>
      <c r="Q78" s="168"/>
      <c r="R78" s="168"/>
      <c r="S78" s="168"/>
      <c r="T78" s="168"/>
      <c r="U78" s="168"/>
    </row>
    <row r="79" spans="1:21">
      <c r="A79" s="168"/>
      <c r="B79" s="168"/>
      <c r="C79" s="168"/>
      <c r="D79" s="168"/>
      <c r="E79" s="168"/>
      <c r="F79" s="168"/>
      <c r="G79" s="168"/>
      <c r="H79" s="168"/>
      <c r="I79" s="168"/>
      <c r="J79" s="168"/>
      <c r="K79" s="168"/>
      <c r="L79" s="168"/>
      <c r="M79" s="168"/>
      <c r="N79" s="168"/>
      <c r="O79" s="168"/>
      <c r="P79" s="168"/>
      <c r="Q79" s="168"/>
      <c r="R79" s="168"/>
      <c r="S79" s="168"/>
      <c r="T79" s="168"/>
      <c r="U79" s="168"/>
    </row>
    <row r="80" spans="1:21">
      <c r="A80" s="168"/>
      <c r="B80" s="168"/>
      <c r="C80" s="168"/>
      <c r="D80" s="168"/>
      <c r="E80" s="168"/>
      <c r="F80" s="168"/>
      <c r="G80" s="168"/>
      <c r="H80" s="168"/>
      <c r="I80" s="168"/>
      <c r="J80" s="168"/>
      <c r="K80" s="168"/>
      <c r="L80" s="168"/>
      <c r="M80" s="168"/>
      <c r="N80" s="168"/>
      <c r="O80" s="168"/>
      <c r="P80" s="168"/>
      <c r="Q80" s="168"/>
      <c r="R80" s="168"/>
      <c r="S80" s="168"/>
      <c r="T80" s="168"/>
      <c r="U80" s="168"/>
    </row>
    <row r="81" spans="1:21">
      <c r="A81" s="168"/>
      <c r="B81" s="168"/>
      <c r="C81" s="168"/>
      <c r="D81" s="168"/>
      <c r="E81" s="168"/>
      <c r="F81" s="168"/>
      <c r="G81" s="168"/>
      <c r="H81" s="168"/>
      <c r="I81" s="168"/>
      <c r="J81" s="168"/>
      <c r="K81" s="168"/>
      <c r="L81" s="168"/>
      <c r="M81" s="168"/>
      <c r="N81" s="168"/>
      <c r="O81" s="168"/>
      <c r="P81" s="168"/>
      <c r="Q81" s="168"/>
      <c r="R81" s="168"/>
      <c r="S81" s="168"/>
      <c r="T81" s="168"/>
      <c r="U81" s="168"/>
    </row>
    <row r="82" spans="1:21">
      <c r="A82" s="168"/>
      <c r="B82" s="168"/>
      <c r="C82" s="168"/>
      <c r="D82" s="168"/>
      <c r="E82" s="168"/>
      <c r="F82" s="168"/>
      <c r="G82" s="168"/>
      <c r="H82" s="168"/>
      <c r="I82" s="168"/>
      <c r="J82" s="168"/>
      <c r="K82" s="168"/>
      <c r="L82" s="168"/>
      <c r="M82" s="168"/>
      <c r="N82" s="168"/>
      <c r="O82" s="168"/>
      <c r="P82" s="168"/>
      <c r="Q82" s="168"/>
      <c r="R82" s="168"/>
      <c r="S82" s="168"/>
      <c r="T82" s="168"/>
      <c r="U82" s="168"/>
    </row>
    <row r="83" spans="1:21">
      <c r="A83" s="168"/>
      <c r="B83" s="168"/>
      <c r="C83" s="168"/>
      <c r="D83" s="168"/>
      <c r="E83" s="168"/>
      <c r="F83" s="168"/>
      <c r="G83" s="168"/>
      <c r="H83" s="168"/>
      <c r="I83" s="168"/>
      <c r="J83" s="168"/>
      <c r="K83" s="168"/>
      <c r="L83" s="168"/>
      <c r="M83" s="168"/>
      <c r="N83" s="168"/>
      <c r="O83" s="168"/>
      <c r="P83" s="168"/>
      <c r="Q83" s="168"/>
      <c r="R83" s="168"/>
      <c r="S83" s="168"/>
      <c r="T83" s="168"/>
      <c r="U83" s="168"/>
    </row>
    <row r="84" spans="1:21">
      <c r="A84" s="168"/>
      <c r="B84" s="168"/>
      <c r="C84" s="168"/>
      <c r="D84" s="168"/>
      <c r="E84" s="168"/>
      <c r="F84" s="168"/>
      <c r="G84" s="168"/>
      <c r="H84" s="168"/>
      <c r="I84" s="168"/>
      <c r="J84" s="168"/>
      <c r="K84" s="168"/>
      <c r="L84" s="168"/>
      <c r="M84" s="168"/>
      <c r="N84" s="168"/>
      <c r="O84" s="168"/>
      <c r="P84" s="168"/>
      <c r="Q84" s="168"/>
      <c r="R84" s="168"/>
      <c r="S84" s="168"/>
      <c r="T84" s="168"/>
      <c r="U84" s="168"/>
    </row>
    <row r="85" spans="1:21">
      <c r="A85" s="168"/>
      <c r="B85" s="168"/>
      <c r="C85" s="168"/>
      <c r="D85" s="168"/>
      <c r="E85" s="168"/>
      <c r="F85" s="168"/>
      <c r="G85" s="168"/>
      <c r="H85" s="168"/>
      <c r="I85" s="168"/>
      <c r="J85" s="168"/>
      <c r="K85" s="168"/>
      <c r="L85" s="168"/>
      <c r="M85" s="168"/>
      <c r="N85" s="168"/>
      <c r="O85" s="168"/>
      <c r="P85" s="168"/>
      <c r="Q85" s="168"/>
      <c r="R85" s="168"/>
      <c r="S85" s="168"/>
      <c r="T85" s="168"/>
      <c r="U85" s="168"/>
    </row>
    <row r="86" spans="1:21">
      <c r="A86" s="168"/>
      <c r="B86" s="168"/>
      <c r="C86" s="168"/>
      <c r="D86" s="168"/>
      <c r="E86" s="168"/>
      <c r="F86" s="168"/>
      <c r="G86" s="168"/>
      <c r="H86" s="168"/>
      <c r="I86" s="168"/>
      <c r="J86" s="168"/>
      <c r="K86" s="168"/>
      <c r="L86" s="168"/>
      <c r="M86" s="168"/>
      <c r="N86" s="168"/>
      <c r="O86" s="168"/>
      <c r="P86" s="168"/>
      <c r="Q86" s="168"/>
      <c r="R86" s="168"/>
      <c r="S86" s="168"/>
      <c r="T86" s="168"/>
      <c r="U86" s="168"/>
    </row>
    <row r="87" spans="1:21">
      <c r="A87" s="168"/>
      <c r="B87" s="168"/>
      <c r="C87" s="168"/>
      <c r="D87" s="168"/>
      <c r="E87" s="168"/>
      <c r="F87" s="168"/>
      <c r="G87" s="168"/>
      <c r="H87" s="168"/>
      <c r="I87" s="168"/>
      <c r="J87" s="169"/>
      <c r="K87" s="169"/>
      <c r="L87" s="169"/>
      <c r="M87" s="169"/>
      <c r="N87" s="169"/>
      <c r="O87" s="169"/>
      <c r="P87" s="169"/>
      <c r="Q87" s="169"/>
      <c r="R87" s="169"/>
      <c r="S87" s="169"/>
      <c r="T87" s="168"/>
      <c r="U87" s="168"/>
    </row>
  </sheetData>
  <sheetProtection password="CF7A" sheet="1" objects="1" scenarios="1"/>
  <mergeCells count="14">
    <mergeCell ref="B1:S1"/>
    <mergeCell ref="B47:N48"/>
    <mergeCell ref="D10:H10"/>
    <mergeCell ref="D12:F12"/>
    <mergeCell ref="A1:A61"/>
    <mergeCell ref="E2:Q2"/>
    <mergeCell ref="Q6:R6"/>
    <mergeCell ref="Q8:R8"/>
    <mergeCell ref="Q14:S14"/>
    <mergeCell ref="R16:S16"/>
    <mergeCell ref="Q50:S50"/>
    <mergeCell ref="B51:S51"/>
    <mergeCell ref="H57:S57"/>
    <mergeCell ref="H58:S58"/>
  </mergeCells>
  <phoneticPr fontId="6" type="noConversion"/>
  <pageMargins left="0.61" right="0.63" top="0.25" bottom="1" header="0.5" footer="0.5"/>
  <pageSetup paperSize="5" scale="91"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codeName="Sheet5" enableFormatConditionsCalculation="0">
    <tabColor indexed="48"/>
  </sheetPr>
  <dimension ref="A1:AP41"/>
  <sheetViews>
    <sheetView topLeftCell="K1" zoomScaleSheetLayoutView="40" workbookViewId="0">
      <pane ySplit="2" topLeftCell="A3" activePane="bottomLeft" state="frozen"/>
      <selection activeCell="L1" sqref="L1"/>
      <selection pane="bottomLeft" activeCell="V5" sqref="V5"/>
    </sheetView>
  </sheetViews>
  <sheetFormatPr defaultRowHeight="12.75"/>
  <cols>
    <col min="1" max="1" width="12.140625" style="37" customWidth="1"/>
    <col min="2" max="2" width="37.28515625" style="150" customWidth="1"/>
    <col min="3" max="3" width="12.85546875" style="37" customWidth="1"/>
    <col min="4" max="4" width="8.7109375" style="12" customWidth="1"/>
    <col min="5" max="5" width="17" style="12" customWidth="1"/>
    <col min="6" max="6" width="17.85546875" style="12" hidden="1" customWidth="1"/>
    <col min="7" max="7" width="15.7109375" style="12" customWidth="1"/>
    <col min="8" max="8" width="10.28515625" style="12" customWidth="1"/>
    <col min="9" max="9" width="8.7109375" style="12" customWidth="1"/>
    <col min="10" max="10" width="18.140625" style="12" customWidth="1"/>
    <col min="11" max="11" width="13" style="12" bestFit="1" customWidth="1"/>
    <col min="12" max="12" width="12.140625" style="12" customWidth="1"/>
    <col min="13" max="13" width="12.5703125" style="12" customWidth="1"/>
    <col min="14" max="14" width="8.140625" style="12" customWidth="1"/>
    <col min="15" max="15" width="6.5703125" style="12" customWidth="1"/>
    <col min="16" max="16" width="16.7109375" style="12" customWidth="1"/>
    <col min="17" max="17" width="12.5703125" style="12" customWidth="1"/>
    <col min="18" max="18" width="10.28515625" style="12" customWidth="1"/>
    <col min="19" max="19" width="11" style="12" customWidth="1"/>
    <col min="20" max="20" width="8.7109375" style="12" customWidth="1"/>
    <col min="21" max="21" width="11.28515625" style="12" customWidth="1"/>
    <col min="22" max="22" width="12.85546875" style="12" customWidth="1"/>
    <col min="23" max="23" width="11.5703125" style="12" customWidth="1"/>
    <col min="24" max="24" width="11" style="12" customWidth="1"/>
    <col min="25" max="25" width="5.28515625" style="12" customWidth="1"/>
    <col min="26" max="26" width="6" style="12" customWidth="1"/>
    <col min="27" max="27" width="10.140625" style="12" customWidth="1"/>
    <col min="28" max="28" width="4.7109375" style="12" customWidth="1"/>
    <col min="29" max="29" width="7.5703125" style="12" customWidth="1"/>
    <col min="30" max="32" width="15.7109375" style="12" customWidth="1"/>
    <col min="33" max="33" width="19.5703125" style="12" customWidth="1"/>
    <col min="34" max="34" width="12.140625" style="12" customWidth="1"/>
    <col min="35" max="40" width="9.140625" style="12"/>
    <col min="41" max="41" width="11" style="12" bestFit="1" customWidth="1"/>
    <col min="42" max="42" width="13.85546875" style="12" customWidth="1"/>
    <col min="43" max="16384" width="9.140625" style="12"/>
  </cols>
  <sheetData>
    <row r="1" spans="1:42" ht="39.950000000000003" customHeight="1">
      <c r="A1" s="303" t="str">
        <f>CONCATENATE(AJ1,"  ",AK1,"  ",AL1,"   ",AM1,"   ",AN1,"     ",AO1,"   ",AP1)</f>
        <v>D. D. O. Code:  06080308006  ZPHS,RAVELA   Teaching Staff Regular Pay bill for the month of   SEPTEMBER2009     DDO PH NO:   9912892677</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4"/>
      <c r="AJ1" s="59" t="str">
        <f>data2!A3</f>
        <v>D. D. O. Code:</v>
      </c>
      <c r="AK1" s="246" t="str">
        <f>data2!B3</f>
        <v>06080308006</v>
      </c>
      <c r="AL1" s="246" t="str">
        <f>data2!B6</f>
        <v>ZPHS,RAVELA</v>
      </c>
      <c r="AM1" s="12" t="s">
        <v>3</v>
      </c>
      <c r="AN1" s="192" t="str">
        <f>data1!B1</f>
        <v>SEPTEMBER2009</v>
      </c>
      <c r="AO1" s="12" t="str">
        <f>data2!A9</f>
        <v>DDO PH NO:</v>
      </c>
      <c r="AP1" s="12">
        <f>data2!B9</f>
        <v>9912892677</v>
      </c>
    </row>
    <row r="2" spans="1:42" ht="101.25" customHeight="1">
      <c r="A2" s="95" t="s">
        <v>36</v>
      </c>
      <c r="B2" s="301" t="s">
        <v>42</v>
      </c>
      <c r="C2" s="301"/>
      <c r="D2" s="302"/>
      <c r="E2" s="302"/>
      <c r="F2" s="203"/>
      <c r="G2" s="95" t="s">
        <v>37</v>
      </c>
      <c r="H2" s="95" t="s">
        <v>38</v>
      </c>
      <c r="I2" s="95" t="s">
        <v>326</v>
      </c>
      <c r="J2" s="95" t="s">
        <v>327</v>
      </c>
      <c r="K2" s="95" t="s">
        <v>39</v>
      </c>
      <c r="L2" s="97" t="s">
        <v>40</v>
      </c>
      <c r="M2" s="95" t="s">
        <v>2</v>
      </c>
      <c r="N2" s="97" t="s">
        <v>320</v>
      </c>
      <c r="O2" s="97" t="s">
        <v>29</v>
      </c>
      <c r="P2" s="97" t="s">
        <v>41</v>
      </c>
      <c r="Q2" s="97" t="s">
        <v>30</v>
      </c>
      <c r="R2" s="97" t="s">
        <v>495</v>
      </c>
      <c r="S2" s="97" t="s">
        <v>31</v>
      </c>
      <c r="T2" s="97" t="s">
        <v>496</v>
      </c>
      <c r="U2" s="97" t="s">
        <v>32</v>
      </c>
      <c r="V2" s="97" t="s">
        <v>33</v>
      </c>
      <c r="W2" s="97" t="s">
        <v>329</v>
      </c>
      <c r="X2" s="97" t="s">
        <v>499</v>
      </c>
      <c r="Y2" s="97"/>
      <c r="Z2" s="97"/>
      <c r="AA2" s="97" t="s">
        <v>497</v>
      </c>
      <c r="AB2" s="97"/>
      <c r="AC2" s="97" t="s">
        <v>335</v>
      </c>
      <c r="AD2" s="97" t="s">
        <v>34</v>
      </c>
      <c r="AE2" s="97" t="s">
        <v>500</v>
      </c>
      <c r="AF2" s="97" t="s">
        <v>44</v>
      </c>
      <c r="AG2" s="97" t="s">
        <v>35</v>
      </c>
      <c r="AH2" s="97" t="s">
        <v>28</v>
      </c>
    </row>
    <row r="3" spans="1:42" ht="39.950000000000003" customHeight="1">
      <c r="A3" s="95"/>
      <c r="B3" s="96"/>
      <c r="C3" s="95" t="s">
        <v>334</v>
      </c>
      <c r="D3" s="96"/>
      <c r="E3" s="96" t="s">
        <v>322</v>
      </c>
      <c r="F3" s="96" t="s">
        <v>323</v>
      </c>
      <c r="G3" s="95"/>
      <c r="H3" s="95"/>
      <c r="I3" s="95"/>
      <c r="J3" s="166">
        <f>data2!B12</f>
        <v>0.5181</v>
      </c>
      <c r="K3" s="208">
        <f>data2!B13</f>
        <v>0.1</v>
      </c>
      <c r="L3" s="95"/>
      <c r="M3" s="191">
        <f>data2!B14</f>
        <v>0.22</v>
      </c>
      <c r="N3" s="95"/>
      <c r="O3" s="95"/>
      <c r="P3" s="95"/>
      <c r="Q3" s="95"/>
      <c r="R3" s="95"/>
      <c r="S3" s="95"/>
      <c r="T3" s="95"/>
      <c r="U3" s="95"/>
      <c r="V3" s="95"/>
      <c r="W3" s="95"/>
      <c r="X3" s="95"/>
      <c r="Y3" s="95"/>
      <c r="Z3" s="95"/>
      <c r="AA3" s="95"/>
      <c r="AB3" s="95"/>
      <c r="AC3" s="95"/>
      <c r="AD3" s="95"/>
      <c r="AE3" s="95"/>
      <c r="AF3" s="95"/>
      <c r="AG3" s="95"/>
      <c r="AH3" s="204"/>
      <c r="AI3" s="25"/>
    </row>
    <row r="4" spans="1:42" ht="39.950000000000003" customHeight="1">
      <c r="A4" s="95">
        <v>1</v>
      </c>
      <c r="B4" s="299">
        <v>2</v>
      </c>
      <c r="C4" s="299"/>
      <c r="D4" s="300"/>
      <c r="E4" s="300"/>
      <c r="F4" s="96"/>
      <c r="G4" s="95">
        <v>3</v>
      </c>
      <c r="H4" s="95">
        <v>4</v>
      </c>
      <c r="I4" s="95">
        <v>5</v>
      </c>
      <c r="J4" s="95">
        <v>6</v>
      </c>
      <c r="K4" s="95">
        <v>7</v>
      </c>
      <c r="L4" s="95">
        <v>8</v>
      </c>
      <c r="M4" s="95">
        <v>9</v>
      </c>
      <c r="N4" s="95">
        <v>10</v>
      </c>
      <c r="O4" s="95">
        <v>11</v>
      </c>
      <c r="P4" s="95">
        <v>12</v>
      </c>
      <c r="Q4" s="95">
        <v>13</v>
      </c>
      <c r="R4" s="95">
        <v>14</v>
      </c>
      <c r="S4" s="95">
        <v>15</v>
      </c>
      <c r="T4" s="95">
        <v>16</v>
      </c>
      <c r="U4" s="95">
        <v>17</v>
      </c>
      <c r="V4" s="95">
        <v>18</v>
      </c>
      <c r="W4" s="95">
        <v>21</v>
      </c>
      <c r="X4" s="95">
        <v>22</v>
      </c>
      <c r="Y4" s="95">
        <v>23</v>
      </c>
      <c r="Z4" s="95">
        <v>24</v>
      </c>
      <c r="AA4" s="95">
        <v>25</v>
      </c>
      <c r="AB4" s="95">
        <v>26</v>
      </c>
      <c r="AC4" s="95">
        <v>27</v>
      </c>
      <c r="AD4" s="119">
        <v>29</v>
      </c>
      <c r="AE4" s="119"/>
      <c r="AF4" s="119">
        <v>24</v>
      </c>
      <c r="AG4" s="119">
        <v>25</v>
      </c>
      <c r="AH4" s="119">
        <v>26</v>
      </c>
    </row>
    <row r="5" spans="1:42" ht="80.099999999999994" customHeight="1">
      <c r="A5" s="95">
        <v>1</v>
      </c>
      <c r="B5" s="206" t="str">
        <f>data1!A3</f>
        <v>A.Subba rao</v>
      </c>
      <c r="C5" s="272">
        <f>data1!C3</f>
        <v>603898</v>
      </c>
      <c r="D5" s="106" t="str">
        <f>data1!B3</f>
        <v>HM</v>
      </c>
      <c r="E5" s="96" t="str">
        <f>data1!D3</f>
        <v>9285-21550</v>
      </c>
      <c r="F5" s="205"/>
      <c r="G5" s="206">
        <f>data1!E3</f>
        <v>16450</v>
      </c>
      <c r="H5" s="206">
        <f>data1!F3</f>
        <v>110</v>
      </c>
      <c r="I5" s="206">
        <f>data1!G3</f>
        <v>110</v>
      </c>
      <c r="J5" s="206">
        <f>ROUND(G5*J3,0)</f>
        <v>8523</v>
      </c>
      <c r="K5" s="206">
        <f>ROUND(G5*K3,0)</f>
        <v>1645</v>
      </c>
      <c r="L5" s="206"/>
      <c r="M5" s="206">
        <f>ROUND(G5*M3,0)</f>
        <v>3619</v>
      </c>
      <c r="N5" s="206">
        <f>data1!H3</f>
        <v>0</v>
      </c>
      <c r="O5" s="206"/>
      <c r="P5" s="206">
        <f>G5+H5+I5+J5+K5+L5+M5+N5+O5</f>
        <v>30457</v>
      </c>
      <c r="Q5" s="206">
        <f>data1!M3</f>
        <v>1500</v>
      </c>
      <c r="R5" s="206">
        <f>data1!N3</f>
        <v>0</v>
      </c>
      <c r="S5" s="206">
        <f>data1!P3</f>
        <v>600</v>
      </c>
      <c r="T5" s="206">
        <f>data1!Q3</f>
        <v>0</v>
      </c>
      <c r="U5" s="206">
        <f>data1!O3</f>
        <v>60</v>
      </c>
      <c r="V5" s="206">
        <f>IF(P5&gt;=19999,200,IF(P5&gt;=14999,150,IF(P5&gt;=9999,100,IF(P5&gt;=5999,80,IF(P5&gt;=4999,60,IF(P5&gt;=3999,45,IF(P5&gt;=2999,35,IF(P5&gt;=1999,25,IF(P5=0,0,)))))))))</f>
        <v>200</v>
      </c>
      <c r="W5" s="206">
        <f>data1!S3</f>
        <v>0</v>
      </c>
      <c r="X5" s="206">
        <f>data1!R3</f>
        <v>0</v>
      </c>
      <c r="Y5" s="206"/>
      <c r="Z5" s="206"/>
      <c r="AA5" s="206">
        <f>data1!V3</f>
        <v>0</v>
      </c>
      <c r="AB5" s="206"/>
      <c r="AC5" s="206">
        <f>data1!T3</f>
        <v>0</v>
      </c>
      <c r="AD5" s="206">
        <f>Q5+R5+S5+T5+U5+V5+W5+X5+Y5+Z5+AA5+AB5+AC5</f>
        <v>2360</v>
      </c>
      <c r="AE5" s="206">
        <f>P5-AD5</f>
        <v>28097</v>
      </c>
      <c r="AF5" s="206">
        <f>data1!U3</f>
        <v>0</v>
      </c>
      <c r="AG5" s="206">
        <f>(P5-AD5)-AF5</f>
        <v>28097</v>
      </c>
      <c r="AH5" s="96"/>
    </row>
    <row r="6" spans="1:42" ht="80.099999999999994" customHeight="1">
      <c r="A6" s="95">
        <v>2</v>
      </c>
      <c r="B6" s="206" t="str">
        <f>data1!A4</f>
        <v>T.Seetarami Reddy</v>
      </c>
      <c r="C6" s="272">
        <f>data1!C4</f>
        <v>625250</v>
      </c>
      <c r="D6" s="106" t="str">
        <f>data1!B4</f>
        <v>S.A Maths</v>
      </c>
      <c r="E6" s="96" t="str">
        <f>data1!D4</f>
        <v>7385-17475</v>
      </c>
      <c r="F6" s="205"/>
      <c r="G6" s="206">
        <f>data1!E4</f>
        <v>9775</v>
      </c>
      <c r="H6" s="206">
        <f>data1!F4</f>
        <v>150</v>
      </c>
      <c r="I6" s="206">
        <f>data1!G4</f>
        <v>0</v>
      </c>
      <c r="J6" s="206">
        <f>ROUND(G6*J3,0)</f>
        <v>5064</v>
      </c>
      <c r="K6" s="206">
        <f>ROUND(G6*K3,0)</f>
        <v>978</v>
      </c>
      <c r="L6" s="206"/>
      <c r="M6" s="206">
        <f>ROUND(G6*M3,0)</f>
        <v>2151</v>
      </c>
      <c r="N6" s="206">
        <f>data1!H4</f>
        <v>0</v>
      </c>
      <c r="O6" s="206"/>
      <c r="P6" s="206">
        <f t="shared" ref="P6:P26" si="0">G6+H6+I6+J6+K6+L6+M6+N6+O6</f>
        <v>18118</v>
      </c>
      <c r="Q6" s="206">
        <f>data1!M4</f>
        <v>3000</v>
      </c>
      <c r="R6" s="206">
        <f>data1!N4</f>
        <v>0</v>
      </c>
      <c r="S6" s="206">
        <f>data1!P4</f>
        <v>350</v>
      </c>
      <c r="T6" s="206">
        <f>data1!Q4</f>
        <v>0</v>
      </c>
      <c r="U6" s="206">
        <f>data1!O4</f>
        <v>60</v>
      </c>
      <c r="V6" s="206">
        <f t="shared" ref="V6:V22" si="1">IF(P6&gt;=19999,200,IF(P6&gt;=14999,150,IF(P6&gt;=9999,100,IF(P6&gt;=5999,80,IF(P6&gt;=4999,60,IF(P6&gt;=3999,45,IF(P6&gt;=2999,35,IF(P6&gt;=1999,25,IF(P6=0,0,)))))))))</f>
        <v>150</v>
      </c>
      <c r="W6" s="206">
        <f>data1!S4</f>
        <v>0</v>
      </c>
      <c r="X6" s="206">
        <f>data1!R4</f>
        <v>0</v>
      </c>
      <c r="Y6" s="207"/>
      <c r="Z6" s="207"/>
      <c r="AA6" s="206">
        <f>data1!V4</f>
        <v>0</v>
      </c>
      <c r="AB6" s="207"/>
      <c r="AC6" s="206">
        <f>data1!T4</f>
        <v>0</v>
      </c>
      <c r="AD6" s="206">
        <f>Q6+R6+S6+T6+U6+V6+W6+X6+Y6+Z6+AA6+AB6+AC6</f>
        <v>3560</v>
      </c>
      <c r="AE6" s="206">
        <f>P6-AD6</f>
        <v>14558</v>
      </c>
      <c r="AF6" s="206">
        <f>data1!U4</f>
        <v>0</v>
      </c>
      <c r="AG6" s="206">
        <f>(P6-AD6)-AF6</f>
        <v>14558</v>
      </c>
      <c r="AH6" s="96"/>
    </row>
    <row r="7" spans="1:42" ht="80.099999999999994" customHeight="1">
      <c r="A7" s="95">
        <v>3</v>
      </c>
      <c r="B7" s="206" t="str">
        <f>data1!A5</f>
        <v>P.Sambasiva Raju</v>
      </c>
      <c r="C7" s="272">
        <f>data1!C5</f>
        <v>634044</v>
      </c>
      <c r="D7" s="106" t="str">
        <f>data1!B5</f>
        <v>S.A Maths</v>
      </c>
      <c r="E7" s="96" t="str">
        <f>data1!D5</f>
        <v>7200-16925</v>
      </c>
      <c r="F7" s="95"/>
      <c r="G7" s="206">
        <f>data1!E5</f>
        <v>8385</v>
      </c>
      <c r="H7" s="206">
        <f>data1!F5</f>
        <v>100</v>
      </c>
      <c r="I7" s="206">
        <f>data1!G5</f>
        <v>0</v>
      </c>
      <c r="J7" s="206">
        <f>ROUND(G7*J3,0)</f>
        <v>4344</v>
      </c>
      <c r="K7" s="206">
        <f>ROUND(G7*K3,0)</f>
        <v>839</v>
      </c>
      <c r="L7" s="206"/>
      <c r="M7" s="206">
        <f>ROUND(G7*M3,0)</f>
        <v>1845</v>
      </c>
      <c r="N7" s="206">
        <f>data1!H5</f>
        <v>0</v>
      </c>
      <c r="O7" s="206"/>
      <c r="P7" s="206">
        <f t="shared" si="0"/>
        <v>15513</v>
      </c>
      <c r="Q7" s="206">
        <f>data1!M5</f>
        <v>1000</v>
      </c>
      <c r="R7" s="206">
        <f>data1!N5</f>
        <v>0</v>
      </c>
      <c r="S7" s="206">
        <f>data1!P5</f>
        <v>250</v>
      </c>
      <c r="T7" s="206">
        <f>data1!Q5</f>
        <v>0</v>
      </c>
      <c r="U7" s="206">
        <f>data1!O5</f>
        <v>60</v>
      </c>
      <c r="V7" s="206">
        <f t="shared" si="1"/>
        <v>150</v>
      </c>
      <c r="W7" s="206">
        <f>data1!S5</f>
        <v>0</v>
      </c>
      <c r="X7" s="206">
        <f>data1!R5</f>
        <v>0</v>
      </c>
      <c r="Y7" s="206"/>
      <c r="Z7" s="206"/>
      <c r="AA7" s="206">
        <f>data1!V5</f>
        <v>0</v>
      </c>
      <c r="AB7" s="206"/>
      <c r="AC7" s="206">
        <f>data1!T5</f>
        <v>0</v>
      </c>
      <c r="AD7" s="206">
        <f t="shared" ref="AD7:AD26" si="2">Q7+R7+S7+T7+U7+V7+W7+X7+Y7+Z7+AA7+AB7+AC7</f>
        <v>1460</v>
      </c>
      <c r="AE7" s="206">
        <f t="shared" ref="AE7:AE26" si="3">P7-AD7</f>
        <v>14053</v>
      </c>
      <c r="AF7" s="206">
        <f>data1!U5</f>
        <v>0</v>
      </c>
      <c r="AG7" s="206">
        <f t="shared" ref="AG7:AG26" si="4">(P7-AD7)-AF7</f>
        <v>14053</v>
      </c>
      <c r="AH7" s="96"/>
    </row>
    <row r="8" spans="1:42" ht="80.099999999999994" customHeight="1">
      <c r="A8" s="95">
        <v>4</v>
      </c>
      <c r="B8" s="206" t="str">
        <f>data1!A6</f>
        <v>L.Bhadraiah</v>
      </c>
      <c r="C8" s="272">
        <f>data1!C6</f>
        <v>645241</v>
      </c>
      <c r="D8" s="106" t="str">
        <f>data1!B6</f>
        <v>SA PS</v>
      </c>
      <c r="E8" s="96" t="str">
        <f>data1!D6</f>
        <v>7200-16925</v>
      </c>
      <c r="F8" s="95"/>
      <c r="G8" s="206">
        <f>data1!E6</f>
        <v>8385</v>
      </c>
      <c r="H8" s="206">
        <f>data1!F6</f>
        <v>100</v>
      </c>
      <c r="I8" s="206">
        <f>data1!G6</f>
        <v>0</v>
      </c>
      <c r="J8" s="206">
        <f>ROUND(G8*J3,0)</f>
        <v>4344</v>
      </c>
      <c r="K8" s="206">
        <f>ROUND(G8*K3,0)</f>
        <v>839</v>
      </c>
      <c r="L8" s="206"/>
      <c r="M8" s="206">
        <f>ROUND(G8*M3,0)</f>
        <v>1845</v>
      </c>
      <c r="N8" s="206">
        <f>data1!H6</f>
        <v>0</v>
      </c>
      <c r="O8" s="206"/>
      <c r="P8" s="206">
        <f t="shared" si="0"/>
        <v>15513</v>
      </c>
      <c r="Q8" s="206">
        <f>data1!M6</f>
        <v>500</v>
      </c>
      <c r="R8" s="206">
        <f>data1!N6</f>
        <v>0</v>
      </c>
      <c r="S8" s="206">
        <f>data1!P6</f>
        <v>250</v>
      </c>
      <c r="T8" s="206">
        <f>data1!Q6</f>
        <v>0</v>
      </c>
      <c r="U8" s="206">
        <f>data1!O6</f>
        <v>60</v>
      </c>
      <c r="V8" s="206">
        <f t="shared" si="1"/>
        <v>150</v>
      </c>
      <c r="W8" s="206">
        <f>data1!S6</f>
        <v>0</v>
      </c>
      <c r="X8" s="206">
        <f>data1!R6</f>
        <v>0</v>
      </c>
      <c r="Y8" s="206"/>
      <c r="Z8" s="206"/>
      <c r="AA8" s="206">
        <f>data1!V6</f>
        <v>0</v>
      </c>
      <c r="AB8" s="206"/>
      <c r="AC8" s="206">
        <f>data1!T6</f>
        <v>0</v>
      </c>
      <c r="AD8" s="206">
        <f t="shared" si="2"/>
        <v>960</v>
      </c>
      <c r="AE8" s="206">
        <f t="shared" si="3"/>
        <v>14553</v>
      </c>
      <c r="AF8" s="206">
        <f>data1!U6</f>
        <v>0</v>
      </c>
      <c r="AG8" s="206">
        <f t="shared" si="4"/>
        <v>14553</v>
      </c>
      <c r="AH8" s="96"/>
    </row>
    <row r="9" spans="1:42" ht="80.099999999999994" customHeight="1">
      <c r="A9" s="95">
        <v>5</v>
      </c>
      <c r="B9" s="206" t="str">
        <f>data1!A7</f>
        <v>SK.Shameem</v>
      </c>
      <c r="C9" s="272">
        <f>data1!C7</f>
        <v>634055</v>
      </c>
      <c r="D9" s="106" t="str">
        <f>data1!B7</f>
        <v>SA PS</v>
      </c>
      <c r="E9" s="96" t="str">
        <f>data1!D7</f>
        <v>7200-16925</v>
      </c>
      <c r="F9" s="96"/>
      <c r="G9" s="206">
        <f>data1!E7</f>
        <v>7385</v>
      </c>
      <c r="H9" s="206">
        <f>data1!F7</f>
        <v>0</v>
      </c>
      <c r="I9" s="206">
        <f>data1!G7</f>
        <v>0</v>
      </c>
      <c r="J9" s="206">
        <f>ROUND(G9*J3,0)</f>
        <v>3826</v>
      </c>
      <c r="K9" s="206">
        <f>ROUND(G9*K3,0)</f>
        <v>739</v>
      </c>
      <c r="L9" s="206"/>
      <c r="M9" s="206">
        <f>ROUND(G9*M3,0)</f>
        <v>1625</v>
      </c>
      <c r="N9" s="206">
        <f>data1!H7</f>
        <v>0</v>
      </c>
      <c r="O9" s="206"/>
      <c r="P9" s="206">
        <f t="shared" si="0"/>
        <v>13575</v>
      </c>
      <c r="Q9" s="206">
        <f>data1!M7</f>
        <v>0</v>
      </c>
      <c r="R9" s="206">
        <f>data1!N7</f>
        <v>0</v>
      </c>
      <c r="S9" s="206">
        <f>data1!P7</f>
        <v>250</v>
      </c>
      <c r="T9" s="206">
        <f>data1!Q7</f>
        <v>0</v>
      </c>
      <c r="U9" s="206">
        <f>data1!O7</f>
        <v>60</v>
      </c>
      <c r="V9" s="206">
        <f t="shared" si="1"/>
        <v>100</v>
      </c>
      <c r="W9" s="206">
        <f>data1!S7</f>
        <v>0</v>
      </c>
      <c r="X9" s="206">
        <f>data1!R7</f>
        <v>1121</v>
      </c>
      <c r="Y9" s="207"/>
      <c r="Z9" s="207"/>
      <c r="AA9" s="206">
        <f>data1!V7</f>
        <v>0</v>
      </c>
      <c r="AB9" s="207"/>
      <c r="AC9" s="206">
        <f>data1!T7</f>
        <v>0</v>
      </c>
      <c r="AD9" s="206">
        <f t="shared" si="2"/>
        <v>1531</v>
      </c>
      <c r="AE9" s="206">
        <f t="shared" si="3"/>
        <v>12044</v>
      </c>
      <c r="AF9" s="206">
        <f>data1!U7</f>
        <v>0</v>
      </c>
      <c r="AG9" s="206">
        <f t="shared" si="4"/>
        <v>12044</v>
      </c>
      <c r="AH9" s="96"/>
    </row>
    <row r="10" spans="1:42" ht="80.099999999999994" customHeight="1">
      <c r="A10" s="95">
        <v>6</v>
      </c>
      <c r="B10" s="206" t="str">
        <f>data1!A8</f>
        <v>B.Vanaja Kumari</v>
      </c>
      <c r="C10" s="272">
        <f>data1!C8</f>
        <v>603006</v>
      </c>
      <c r="D10" s="106" t="str">
        <f>data1!B8</f>
        <v>SA .BS</v>
      </c>
      <c r="E10" s="96" t="str">
        <f>data1!D8</f>
        <v>7385-17475</v>
      </c>
      <c r="F10" s="96"/>
      <c r="G10" s="206">
        <f>data1!E8</f>
        <v>9775</v>
      </c>
      <c r="H10" s="206">
        <f>data1!F8</f>
        <v>0</v>
      </c>
      <c r="I10" s="206">
        <f>data1!G8</f>
        <v>0</v>
      </c>
      <c r="J10" s="206">
        <f>ROUND(G10*J3,0)</f>
        <v>5064</v>
      </c>
      <c r="K10" s="206">
        <f>ROUND(G10*K3,0)</f>
        <v>978</v>
      </c>
      <c r="L10" s="206"/>
      <c r="M10" s="206">
        <f>ROUND(G10*M3,0)</f>
        <v>2151</v>
      </c>
      <c r="N10" s="206">
        <f>data1!H8</f>
        <v>0</v>
      </c>
      <c r="O10" s="206"/>
      <c r="P10" s="206">
        <f t="shared" si="0"/>
        <v>17968</v>
      </c>
      <c r="Q10" s="206">
        <f>data1!M8</f>
        <v>1000</v>
      </c>
      <c r="R10" s="206">
        <f>data1!N8</f>
        <v>0</v>
      </c>
      <c r="S10" s="206">
        <f>data1!P8</f>
        <v>350</v>
      </c>
      <c r="T10" s="206">
        <f>data1!Q8</f>
        <v>0</v>
      </c>
      <c r="U10" s="206">
        <f>data1!O8</f>
        <v>60</v>
      </c>
      <c r="V10" s="206">
        <f t="shared" si="1"/>
        <v>150</v>
      </c>
      <c r="W10" s="206">
        <f>data1!S8</f>
        <v>0</v>
      </c>
      <c r="X10" s="206">
        <f>data1!R8</f>
        <v>0</v>
      </c>
      <c r="Y10" s="206"/>
      <c r="Z10" s="206"/>
      <c r="AA10" s="206">
        <f>data1!V8</f>
        <v>0</v>
      </c>
      <c r="AB10" s="206"/>
      <c r="AC10" s="206">
        <f>data1!T8</f>
        <v>0</v>
      </c>
      <c r="AD10" s="206">
        <f t="shared" si="2"/>
        <v>1560</v>
      </c>
      <c r="AE10" s="206">
        <f t="shared" si="3"/>
        <v>16408</v>
      </c>
      <c r="AF10" s="206">
        <f>data1!U8</f>
        <v>0</v>
      </c>
      <c r="AG10" s="206">
        <f t="shared" si="4"/>
        <v>16408</v>
      </c>
      <c r="AH10" s="96"/>
    </row>
    <row r="11" spans="1:42" ht="80.099999999999994" customHeight="1">
      <c r="A11" s="95">
        <v>7</v>
      </c>
      <c r="B11" s="206" t="str">
        <f>data1!A9</f>
        <v>S.K.Akbar</v>
      </c>
      <c r="C11" s="272">
        <f>data1!C9</f>
        <v>639666</v>
      </c>
      <c r="D11" s="106" t="str">
        <f>data1!B9</f>
        <v>SA BS</v>
      </c>
      <c r="E11" s="96" t="str">
        <f>data1!D9</f>
        <v>7200-16925</v>
      </c>
      <c r="F11" s="96"/>
      <c r="G11" s="206">
        <f>data1!E9</f>
        <v>11755</v>
      </c>
      <c r="H11" s="206">
        <f>data1!F9</f>
        <v>70</v>
      </c>
      <c r="I11" s="206">
        <f>data1!G9</f>
        <v>35</v>
      </c>
      <c r="J11" s="206">
        <f>ROUND(G11*J3,0)</f>
        <v>6090</v>
      </c>
      <c r="K11" s="206">
        <f>ROUND(G11*K3,0)</f>
        <v>1176</v>
      </c>
      <c r="L11" s="206"/>
      <c r="M11" s="206">
        <f>ROUND(G11*M3,0)</f>
        <v>2586</v>
      </c>
      <c r="N11" s="206">
        <f>data1!H9</f>
        <v>368</v>
      </c>
      <c r="O11" s="206"/>
      <c r="P11" s="206">
        <f t="shared" si="0"/>
        <v>22080</v>
      </c>
      <c r="Q11" s="206">
        <f>data1!M9</f>
        <v>500</v>
      </c>
      <c r="R11" s="206">
        <f>data1!N9</f>
        <v>0</v>
      </c>
      <c r="S11" s="206">
        <f>data1!P9</f>
        <v>450</v>
      </c>
      <c r="T11" s="206">
        <f>data1!Q9</f>
        <v>420</v>
      </c>
      <c r="U11" s="206">
        <f>data1!O9</f>
        <v>60</v>
      </c>
      <c r="V11" s="206">
        <f t="shared" si="1"/>
        <v>200</v>
      </c>
      <c r="W11" s="206">
        <f>data1!S9</f>
        <v>0</v>
      </c>
      <c r="X11" s="206">
        <f>data1!R9</f>
        <v>0</v>
      </c>
      <c r="Y11" s="206"/>
      <c r="Z11" s="206"/>
      <c r="AA11" s="206">
        <f>data1!V9</f>
        <v>0</v>
      </c>
      <c r="AB11" s="206"/>
      <c r="AC11" s="206">
        <f>data1!T9</f>
        <v>0</v>
      </c>
      <c r="AD11" s="206">
        <f t="shared" si="2"/>
        <v>1630</v>
      </c>
      <c r="AE11" s="206">
        <f t="shared" si="3"/>
        <v>20450</v>
      </c>
      <c r="AF11" s="206">
        <f>data1!U9</f>
        <v>0</v>
      </c>
      <c r="AG11" s="206">
        <f t="shared" si="4"/>
        <v>20450</v>
      </c>
      <c r="AH11" s="96"/>
    </row>
    <row r="12" spans="1:42" ht="80.099999999999994" customHeight="1">
      <c r="A12" s="95">
        <v>8</v>
      </c>
      <c r="B12" s="206" t="str">
        <f>data1!A10</f>
        <v>Ch.S.Prasanthi Kumari</v>
      </c>
      <c r="C12" s="272">
        <f>data1!C10</f>
        <v>603242</v>
      </c>
      <c r="D12" s="106" t="str">
        <f>data1!B10</f>
        <v>SA SS</v>
      </c>
      <c r="E12" s="96" t="str">
        <f>data1!D10</f>
        <v>7200-16925</v>
      </c>
      <c r="F12" s="205"/>
      <c r="G12" s="206">
        <f>data1!E10</f>
        <v>8170</v>
      </c>
      <c r="H12" s="206">
        <f>data1!F10</f>
        <v>0</v>
      </c>
      <c r="I12" s="206">
        <f>data1!G10</f>
        <v>0</v>
      </c>
      <c r="J12" s="206">
        <f>ROUND(G12*J3,0)</f>
        <v>4233</v>
      </c>
      <c r="K12" s="206">
        <f>ROUND(G12*K3,0)</f>
        <v>817</v>
      </c>
      <c r="L12" s="206"/>
      <c r="M12" s="206">
        <f>ROUND(G12*M3,0)</f>
        <v>1797</v>
      </c>
      <c r="N12" s="206">
        <f>data1!H10</f>
        <v>0</v>
      </c>
      <c r="O12" s="206"/>
      <c r="P12" s="206">
        <f t="shared" si="0"/>
        <v>15017</v>
      </c>
      <c r="Q12" s="206">
        <f>data1!M10</f>
        <v>1000</v>
      </c>
      <c r="R12" s="206">
        <f>data1!N10</f>
        <v>0</v>
      </c>
      <c r="S12" s="206">
        <f>data1!P10</f>
        <v>250</v>
      </c>
      <c r="T12" s="206">
        <f>data1!Q10</f>
        <v>0</v>
      </c>
      <c r="U12" s="206">
        <f>data1!O10</f>
        <v>60</v>
      </c>
      <c r="V12" s="206">
        <f t="shared" si="1"/>
        <v>150</v>
      </c>
      <c r="W12" s="206">
        <f>data1!S10</f>
        <v>0</v>
      </c>
      <c r="X12" s="206">
        <f>data1!R10</f>
        <v>0</v>
      </c>
      <c r="Y12" s="206"/>
      <c r="Z12" s="206"/>
      <c r="AA12" s="206">
        <f>data1!V10</f>
        <v>0</v>
      </c>
      <c r="AB12" s="206"/>
      <c r="AC12" s="206">
        <f>data1!T10</f>
        <v>0</v>
      </c>
      <c r="AD12" s="206">
        <f t="shared" si="2"/>
        <v>1460</v>
      </c>
      <c r="AE12" s="206">
        <f t="shared" si="3"/>
        <v>13557</v>
      </c>
      <c r="AF12" s="206">
        <f>data1!U10</f>
        <v>0</v>
      </c>
      <c r="AG12" s="206">
        <f t="shared" si="4"/>
        <v>13557</v>
      </c>
      <c r="AH12" s="96"/>
    </row>
    <row r="13" spans="1:42" ht="80.099999999999994" customHeight="1">
      <c r="A13" s="95">
        <v>9</v>
      </c>
      <c r="B13" s="206" t="str">
        <f>data1!A11</f>
        <v>S.Mary Heneela</v>
      </c>
      <c r="C13" s="272">
        <f>data1!C11</f>
        <v>636097</v>
      </c>
      <c r="D13" s="106" t="str">
        <f>data1!B11</f>
        <v>SA SS</v>
      </c>
      <c r="E13" s="96" t="str">
        <f>data1!D11</f>
        <v>7200-16925</v>
      </c>
      <c r="F13" s="205"/>
      <c r="G13" s="206">
        <f>data1!E11</f>
        <v>7385</v>
      </c>
      <c r="H13" s="206">
        <f>data1!F11</f>
        <v>0</v>
      </c>
      <c r="I13" s="206">
        <f>data1!G11</f>
        <v>0</v>
      </c>
      <c r="J13" s="206">
        <f>ROUND(G13*J3,0)</f>
        <v>3826</v>
      </c>
      <c r="K13" s="206">
        <f>ROUND(G13*K3,0)</f>
        <v>739</v>
      </c>
      <c r="L13" s="206"/>
      <c r="M13" s="206">
        <f>ROUND(G13*M3,0)</f>
        <v>1625</v>
      </c>
      <c r="N13" s="206">
        <f>data1!H11</f>
        <v>0</v>
      </c>
      <c r="O13" s="206"/>
      <c r="P13" s="206">
        <f t="shared" si="0"/>
        <v>13575</v>
      </c>
      <c r="Q13" s="206">
        <f>data1!M11</f>
        <v>300</v>
      </c>
      <c r="R13" s="206">
        <f>data1!N11</f>
        <v>0</v>
      </c>
      <c r="S13" s="206">
        <f>data1!P11</f>
        <v>250</v>
      </c>
      <c r="T13" s="206">
        <f>data1!Q11</f>
        <v>0</v>
      </c>
      <c r="U13" s="206">
        <f>data1!O11</f>
        <v>60</v>
      </c>
      <c r="V13" s="206">
        <f t="shared" si="1"/>
        <v>100</v>
      </c>
      <c r="W13" s="206">
        <f>data1!S11</f>
        <v>0</v>
      </c>
      <c r="X13" s="206">
        <f>data1!R11</f>
        <v>0</v>
      </c>
      <c r="Y13" s="206"/>
      <c r="Z13" s="206"/>
      <c r="AA13" s="206">
        <f>data1!V11</f>
        <v>0</v>
      </c>
      <c r="AB13" s="206"/>
      <c r="AC13" s="206">
        <f>data1!T11</f>
        <v>0</v>
      </c>
      <c r="AD13" s="206">
        <f t="shared" si="2"/>
        <v>710</v>
      </c>
      <c r="AE13" s="206">
        <f t="shared" si="3"/>
        <v>12865</v>
      </c>
      <c r="AF13" s="206">
        <f>data1!U11</f>
        <v>0</v>
      </c>
      <c r="AG13" s="206">
        <f t="shared" si="4"/>
        <v>12865</v>
      </c>
      <c r="AH13" s="96"/>
    </row>
    <row r="14" spans="1:42" ht="80.099999999999994" customHeight="1">
      <c r="A14" s="95">
        <v>10</v>
      </c>
      <c r="B14" s="206" t="str">
        <f>data1!A12</f>
        <v>T.Padmavathi</v>
      </c>
      <c r="C14" s="272">
        <f>data1!C12</f>
        <v>625342</v>
      </c>
      <c r="D14" s="106" t="str">
        <f>data1!B12</f>
        <v>SA Eng</v>
      </c>
      <c r="E14" s="96" t="str">
        <f>data1!D12</f>
        <v>7200-16925</v>
      </c>
      <c r="F14" s="205"/>
      <c r="G14" s="206">
        <f>data1!E12</f>
        <v>11440</v>
      </c>
      <c r="H14" s="206">
        <f>data1!F12</f>
        <v>60</v>
      </c>
      <c r="I14" s="206">
        <f>data1!G12</f>
        <v>70</v>
      </c>
      <c r="J14" s="206">
        <f>ROUND(G14*J3,0)</f>
        <v>5927</v>
      </c>
      <c r="K14" s="206">
        <f>ROUND(G14*K3,0)</f>
        <v>1144</v>
      </c>
      <c r="L14" s="206"/>
      <c r="M14" s="206">
        <f>ROUND(G14*M3,0)</f>
        <v>2517</v>
      </c>
      <c r="N14" s="206">
        <f>data1!H12</f>
        <v>0</v>
      </c>
      <c r="O14" s="206"/>
      <c r="P14" s="206">
        <f t="shared" si="0"/>
        <v>21158</v>
      </c>
      <c r="Q14" s="206">
        <f>data1!M12</f>
        <v>1500</v>
      </c>
      <c r="R14" s="206">
        <f>data1!N12</f>
        <v>0</v>
      </c>
      <c r="S14" s="206">
        <f>data1!P12</f>
        <v>450</v>
      </c>
      <c r="T14" s="206">
        <f>data1!Q12</f>
        <v>0</v>
      </c>
      <c r="U14" s="206">
        <f>data1!O12</f>
        <v>60</v>
      </c>
      <c r="V14" s="206">
        <f t="shared" si="1"/>
        <v>200</v>
      </c>
      <c r="W14" s="206">
        <f>data1!S12</f>
        <v>0</v>
      </c>
      <c r="X14" s="206">
        <f>data1!R12</f>
        <v>0</v>
      </c>
      <c r="Y14" s="206"/>
      <c r="Z14" s="206"/>
      <c r="AA14" s="206">
        <f>data1!V12</f>
        <v>0</v>
      </c>
      <c r="AB14" s="206"/>
      <c r="AC14" s="206">
        <f>data1!T12</f>
        <v>0</v>
      </c>
      <c r="AD14" s="206">
        <f t="shared" si="2"/>
        <v>2210</v>
      </c>
      <c r="AE14" s="206">
        <f t="shared" si="3"/>
        <v>18948</v>
      </c>
      <c r="AF14" s="206">
        <f>data1!U12</f>
        <v>0</v>
      </c>
      <c r="AG14" s="206">
        <f t="shared" si="4"/>
        <v>18948</v>
      </c>
      <c r="AH14" s="96"/>
    </row>
    <row r="15" spans="1:42" ht="80.099999999999994" customHeight="1">
      <c r="A15" s="95">
        <v>11</v>
      </c>
      <c r="B15" s="206" t="str">
        <f>data1!A13</f>
        <v>K.Steeven Babu</v>
      </c>
      <c r="C15" s="272">
        <f>data1!C13</f>
        <v>625343</v>
      </c>
      <c r="D15" s="106" t="str">
        <f>data1!B13</f>
        <v>SA Eng</v>
      </c>
      <c r="E15" s="96" t="str">
        <f>data1!D13</f>
        <v>7200-16925</v>
      </c>
      <c r="F15" s="205"/>
      <c r="G15" s="206">
        <f>data1!E13</f>
        <v>11125</v>
      </c>
      <c r="H15" s="206">
        <f>data1!F13</f>
        <v>70</v>
      </c>
      <c r="I15" s="206">
        <f>data1!G13</f>
        <v>70</v>
      </c>
      <c r="J15" s="206">
        <f>ROUND(G15*J3,0)</f>
        <v>5764</v>
      </c>
      <c r="K15" s="206">
        <f>ROUND(G15*K3,0)</f>
        <v>1113</v>
      </c>
      <c r="L15" s="206"/>
      <c r="M15" s="206">
        <f>ROUND(G15*M3,0)</f>
        <v>2448</v>
      </c>
      <c r="N15" s="206">
        <f>data1!H13</f>
        <v>0</v>
      </c>
      <c r="O15" s="206"/>
      <c r="P15" s="206">
        <f t="shared" si="0"/>
        <v>20590</v>
      </c>
      <c r="Q15" s="206">
        <f>data1!M13</f>
        <v>2000</v>
      </c>
      <c r="R15" s="206">
        <f>data1!N13</f>
        <v>0</v>
      </c>
      <c r="S15" s="206">
        <f>data1!P13</f>
        <v>450</v>
      </c>
      <c r="T15" s="206">
        <f>data1!Q13</f>
        <v>0</v>
      </c>
      <c r="U15" s="206">
        <f>data1!O13</f>
        <v>60</v>
      </c>
      <c r="V15" s="206">
        <f t="shared" si="1"/>
        <v>200</v>
      </c>
      <c r="W15" s="206">
        <f>data1!S13</f>
        <v>0</v>
      </c>
      <c r="X15" s="206">
        <f>data1!R13</f>
        <v>0</v>
      </c>
      <c r="Y15" s="206"/>
      <c r="Z15" s="206"/>
      <c r="AA15" s="206">
        <f>data1!V13</f>
        <v>0</v>
      </c>
      <c r="AB15" s="206"/>
      <c r="AC15" s="206">
        <f>data1!T13</f>
        <v>0</v>
      </c>
      <c r="AD15" s="206">
        <f t="shared" si="2"/>
        <v>2710</v>
      </c>
      <c r="AE15" s="206">
        <f t="shared" si="3"/>
        <v>17880</v>
      </c>
      <c r="AF15" s="206">
        <f>data1!U13</f>
        <v>0</v>
      </c>
      <c r="AG15" s="206">
        <f t="shared" si="4"/>
        <v>17880</v>
      </c>
      <c r="AH15" s="96"/>
    </row>
    <row r="16" spans="1:42" ht="80.099999999999994" customHeight="1">
      <c r="A16" s="95">
        <v>12</v>
      </c>
      <c r="B16" s="206" t="str">
        <f>data1!A14</f>
        <v>N.Haragopal</v>
      </c>
      <c r="C16" s="272">
        <f>data1!C14</f>
        <v>625228</v>
      </c>
      <c r="D16" s="106" t="str">
        <f>data1!B14</f>
        <v>SA Hindi</v>
      </c>
      <c r="E16" s="96" t="str">
        <f>data1!D14</f>
        <v>7200-16925</v>
      </c>
      <c r="F16" s="205"/>
      <c r="G16" s="206">
        <f>data1!E14</f>
        <v>8600</v>
      </c>
      <c r="H16" s="206">
        <f>data1!F14</f>
        <v>100</v>
      </c>
      <c r="I16" s="206">
        <f>data1!G14</f>
        <v>0</v>
      </c>
      <c r="J16" s="206">
        <f>ROUND(G16*J3,0)</f>
        <v>4456</v>
      </c>
      <c r="K16" s="206">
        <f>ROUND(G16*K3,0)</f>
        <v>860</v>
      </c>
      <c r="L16" s="206"/>
      <c r="M16" s="206">
        <f>ROUND(G16*M3,0)</f>
        <v>1892</v>
      </c>
      <c r="N16" s="206">
        <f>data1!H14</f>
        <v>0</v>
      </c>
      <c r="O16" s="206"/>
      <c r="P16" s="206">
        <f t="shared" si="0"/>
        <v>15908</v>
      </c>
      <c r="Q16" s="206">
        <f>data1!M14</f>
        <v>600</v>
      </c>
      <c r="R16" s="206">
        <f>data1!N14</f>
        <v>0</v>
      </c>
      <c r="S16" s="206">
        <f>data1!P14</f>
        <v>350</v>
      </c>
      <c r="T16" s="206">
        <f>data1!Q14</f>
        <v>0</v>
      </c>
      <c r="U16" s="206">
        <f>data1!O14</f>
        <v>60</v>
      </c>
      <c r="V16" s="206">
        <f t="shared" si="1"/>
        <v>150</v>
      </c>
      <c r="W16" s="206">
        <f>data1!S14</f>
        <v>200</v>
      </c>
      <c r="X16" s="206">
        <f>data1!R14</f>
        <v>0</v>
      </c>
      <c r="Y16" s="206"/>
      <c r="Z16" s="206"/>
      <c r="AA16" s="206">
        <f>data1!V14</f>
        <v>0</v>
      </c>
      <c r="AB16" s="206"/>
      <c r="AC16" s="206">
        <f>data1!T14</f>
        <v>0</v>
      </c>
      <c r="AD16" s="206">
        <f t="shared" si="2"/>
        <v>1360</v>
      </c>
      <c r="AE16" s="206">
        <f t="shared" si="3"/>
        <v>14548</v>
      </c>
      <c r="AF16" s="206">
        <f>data1!U14</f>
        <v>0</v>
      </c>
      <c r="AG16" s="206">
        <f t="shared" si="4"/>
        <v>14548</v>
      </c>
      <c r="AH16" s="96"/>
    </row>
    <row r="17" spans="1:34" ht="80.099999999999994" customHeight="1">
      <c r="A17" s="95">
        <v>13</v>
      </c>
      <c r="B17" s="206" t="str">
        <f>data1!A15</f>
        <v>J.Aruna Kumari</v>
      </c>
      <c r="C17" s="272">
        <f>data1!C15</f>
        <v>0</v>
      </c>
      <c r="D17" s="106" t="str">
        <f>data1!B15</f>
        <v>SA Tel</v>
      </c>
      <c r="E17" s="96">
        <f>data1!D15</f>
        <v>0</v>
      </c>
      <c r="F17" s="205"/>
      <c r="G17" s="206">
        <f>data1!E15</f>
        <v>0</v>
      </c>
      <c r="H17" s="206">
        <f>data1!F15</f>
        <v>0</v>
      </c>
      <c r="I17" s="206">
        <f>data1!G15</f>
        <v>0</v>
      </c>
      <c r="J17" s="206">
        <f>ROUND(G17*J3,0)</f>
        <v>0</v>
      </c>
      <c r="K17" s="206">
        <f>ROUND(G17*K3,0)</f>
        <v>0</v>
      </c>
      <c r="L17" s="206"/>
      <c r="M17" s="206">
        <f>ROUND(G17*M3,0)</f>
        <v>0</v>
      </c>
      <c r="N17" s="206">
        <f>data1!H15</f>
        <v>0</v>
      </c>
      <c r="O17" s="206"/>
      <c r="P17" s="206">
        <f t="shared" si="0"/>
        <v>0</v>
      </c>
      <c r="Q17" s="206">
        <f>data1!M15</f>
        <v>0</v>
      </c>
      <c r="R17" s="206">
        <f>data1!N15</f>
        <v>0</v>
      </c>
      <c r="S17" s="206">
        <f>data1!P15</f>
        <v>0</v>
      </c>
      <c r="T17" s="206">
        <f>data1!Q15</f>
        <v>0</v>
      </c>
      <c r="U17" s="206">
        <f>data1!O15</f>
        <v>0</v>
      </c>
      <c r="V17" s="206">
        <f t="shared" si="1"/>
        <v>0</v>
      </c>
      <c r="W17" s="206">
        <f>data1!S15</f>
        <v>0</v>
      </c>
      <c r="X17" s="206">
        <f>data1!R15</f>
        <v>0</v>
      </c>
      <c r="Y17" s="206"/>
      <c r="Z17" s="206"/>
      <c r="AA17" s="206">
        <f>data1!V15</f>
        <v>0</v>
      </c>
      <c r="AB17" s="206"/>
      <c r="AC17" s="206">
        <f>data1!T15</f>
        <v>0</v>
      </c>
      <c r="AD17" s="206">
        <f t="shared" si="2"/>
        <v>0</v>
      </c>
      <c r="AE17" s="206">
        <f t="shared" si="3"/>
        <v>0</v>
      </c>
      <c r="AF17" s="206">
        <f>data1!U15</f>
        <v>0</v>
      </c>
      <c r="AG17" s="206">
        <f t="shared" si="4"/>
        <v>0</v>
      </c>
      <c r="AH17" s="96"/>
    </row>
    <row r="18" spans="1:34" ht="80.099999999999994" customHeight="1">
      <c r="A18" s="95">
        <v>14</v>
      </c>
      <c r="B18" s="206" t="str">
        <f>data1!A16</f>
        <v>P.Radha Rani</v>
      </c>
      <c r="C18" s="272">
        <f>data1!C16</f>
        <v>634256</v>
      </c>
      <c r="D18" s="106" t="str">
        <f>data1!B16</f>
        <v>LP Tel</v>
      </c>
      <c r="E18" s="96" t="str">
        <f>data1!D16</f>
        <v>5470-12385</v>
      </c>
      <c r="F18" s="205"/>
      <c r="G18" s="206">
        <f>data1!E16</f>
        <v>6195</v>
      </c>
      <c r="H18" s="206">
        <f>data1!F16</f>
        <v>0</v>
      </c>
      <c r="I18" s="206">
        <f>data1!G16</f>
        <v>0</v>
      </c>
      <c r="J18" s="206">
        <f>ROUND(G18*J3,0)</f>
        <v>3210</v>
      </c>
      <c r="K18" s="206">
        <f>ROUND(G18*K3,0)</f>
        <v>620</v>
      </c>
      <c r="L18" s="206"/>
      <c r="M18" s="206">
        <f>ROUND(G18*M3,0)</f>
        <v>1363</v>
      </c>
      <c r="N18" s="206">
        <f>data1!H16</f>
        <v>0</v>
      </c>
      <c r="O18" s="206"/>
      <c r="P18" s="206">
        <f t="shared" si="0"/>
        <v>11388</v>
      </c>
      <c r="Q18" s="206">
        <f>data1!M16</f>
        <v>1000</v>
      </c>
      <c r="R18" s="206">
        <f>data1!N16</f>
        <v>0</v>
      </c>
      <c r="S18" s="206">
        <f>data1!P16</f>
        <v>200</v>
      </c>
      <c r="T18" s="206">
        <f>data1!Q16</f>
        <v>0</v>
      </c>
      <c r="U18" s="206">
        <f>data1!O16</f>
        <v>30</v>
      </c>
      <c r="V18" s="206">
        <f t="shared" si="1"/>
        <v>100</v>
      </c>
      <c r="W18" s="206">
        <f>data1!S16</f>
        <v>200</v>
      </c>
      <c r="X18" s="206">
        <f>data1!R16</f>
        <v>0</v>
      </c>
      <c r="Y18" s="206"/>
      <c r="Z18" s="206"/>
      <c r="AA18" s="206">
        <f>data1!V16</f>
        <v>0</v>
      </c>
      <c r="AB18" s="206"/>
      <c r="AC18" s="206">
        <f>data1!T16</f>
        <v>0</v>
      </c>
      <c r="AD18" s="206">
        <f t="shared" si="2"/>
        <v>1530</v>
      </c>
      <c r="AE18" s="206">
        <f t="shared" si="3"/>
        <v>9858</v>
      </c>
      <c r="AF18" s="206">
        <f>data1!U16</f>
        <v>0</v>
      </c>
      <c r="AG18" s="206">
        <f t="shared" si="4"/>
        <v>9858</v>
      </c>
      <c r="AH18" s="96"/>
    </row>
    <row r="19" spans="1:34" ht="80.099999999999994" customHeight="1">
      <c r="A19" s="95">
        <v>15</v>
      </c>
      <c r="B19" s="206" t="str">
        <f>data1!A17</f>
        <v>R.L.Marianna</v>
      </c>
      <c r="C19" s="272">
        <f>data1!C17</f>
        <v>625262</v>
      </c>
      <c r="D19" s="106" t="str">
        <f>data1!B17</f>
        <v>PET</v>
      </c>
      <c r="E19" s="96" t="str">
        <f>data1!D17</f>
        <v>5750-13030</v>
      </c>
      <c r="F19" s="205"/>
      <c r="G19" s="206">
        <f>data1!E17</f>
        <v>7385</v>
      </c>
      <c r="H19" s="206">
        <f>data1!F17</f>
        <v>0</v>
      </c>
      <c r="I19" s="206">
        <f>data1!G17</f>
        <v>0</v>
      </c>
      <c r="J19" s="206">
        <f>ROUND(G19*J3,0)</f>
        <v>3826</v>
      </c>
      <c r="K19" s="206">
        <f>ROUND(G19*K3,0)</f>
        <v>739</v>
      </c>
      <c r="L19" s="206"/>
      <c r="M19" s="206">
        <f>ROUND(G19*M3,0)</f>
        <v>1625</v>
      </c>
      <c r="N19" s="206">
        <f>data1!H17</f>
        <v>0</v>
      </c>
      <c r="O19" s="206"/>
      <c r="P19" s="206">
        <f t="shared" si="0"/>
        <v>13575</v>
      </c>
      <c r="Q19" s="206">
        <f>data1!M17</f>
        <v>1500</v>
      </c>
      <c r="R19" s="206">
        <f>data1!N17</f>
        <v>0</v>
      </c>
      <c r="S19" s="206">
        <f>data1!P17</f>
        <v>250</v>
      </c>
      <c r="T19" s="206">
        <f>data1!Q17</f>
        <v>0</v>
      </c>
      <c r="U19" s="206">
        <f>data1!O17</f>
        <v>30</v>
      </c>
      <c r="V19" s="206">
        <f t="shared" si="1"/>
        <v>100</v>
      </c>
      <c r="W19" s="206">
        <f>data1!S17</f>
        <v>0</v>
      </c>
      <c r="X19" s="206">
        <f>data1!R17</f>
        <v>0</v>
      </c>
      <c r="Y19" s="206"/>
      <c r="Z19" s="206"/>
      <c r="AA19" s="206">
        <f>data1!V17</f>
        <v>0</v>
      </c>
      <c r="AB19" s="206"/>
      <c r="AC19" s="206">
        <f>data1!T17</f>
        <v>0</v>
      </c>
      <c r="AD19" s="206">
        <f t="shared" si="2"/>
        <v>1880</v>
      </c>
      <c r="AE19" s="206">
        <f t="shared" si="3"/>
        <v>11695</v>
      </c>
      <c r="AF19" s="206">
        <f>data1!U17</f>
        <v>0</v>
      </c>
      <c r="AG19" s="206">
        <f t="shared" si="4"/>
        <v>11695</v>
      </c>
      <c r="AH19" s="96"/>
    </row>
    <row r="20" spans="1:34" ht="80.099999999999994" customHeight="1">
      <c r="A20" s="95">
        <v>16</v>
      </c>
      <c r="B20" s="206" t="str">
        <f>data1!A18</f>
        <v>vacant</v>
      </c>
      <c r="C20" s="272">
        <f>data1!C18</f>
        <v>0</v>
      </c>
      <c r="D20" s="106" t="str">
        <f>data1!B18</f>
        <v>Craft</v>
      </c>
      <c r="E20" s="96">
        <f>data1!D18</f>
        <v>0</v>
      </c>
      <c r="F20" s="205"/>
      <c r="G20" s="206">
        <f>data1!E18</f>
        <v>0</v>
      </c>
      <c r="H20" s="206">
        <f>data1!F18</f>
        <v>0</v>
      </c>
      <c r="I20" s="206">
        <f>data1!G18</f>
        <v>0</v>
      </c>
      <c r="J20" s="206">
        <f>ROUND(G20*J3,0)</f>
        <v>0</v>
      </c>
      <c r="K20" s="206">
        <f>ROUND(G20*K4,0)</f>
        <v>0</v>
      </c>
      <c r="L20" s="206"/>
      <c r="M20" s="206">
        <f>ROUND(G20*M3,0)</f>
        <v>0</v>
      </c>
      <c r="N20" s="206">
        <f>data1!H18</f>
        <v>0</v>
      </c>
      <c r="O20" s="206"/>
      <c r="P20" s="206">
        <f t="shared" si="0"/>
        <v>0</v>
      </c>
      <c r="Q20" s="206">
        <f>data1!M18</f>
        <v>0</v>
      </c>
      <c r="R20" s="206">
        <f>data1!N18</f>
        <v>0</v>
      </c>
      <c r="S20" s="206">
        <f>data1!P18</f>
        <v>0</v>
      </c>
      <c r="T20" s="206">
        <f>data1!Q18</f>
        <v>0</v>
      </c>
      <c r="U20" s="206">
        <f>data1!O18</f>
        <v>0</v>
      </c>
      <c r="V20" s="206">
        <f t="shared" si="1"/>
        <v>0</v>
      </c>
      <c r="W20" s="206">
        <f>data1!S18</f>
        <v>0</v>
      </c>
      <c r="X20" s="206">
        <f>data1!R18</f>
        <v>0</v>
      </c>
      <c r="Y20" s="206"/>
      <c r="Z20" s="206"/>
      <c r="AA20" s="206">
        <f>data1!V18</f>
        <v>0</v>
      </c>
      <c r="AB20" s="206"/>
      <c r="AC20" s="206">
        <f>data1!T18</f>
        <v>0</v>
      </c>
      <c r="AD20" s="206">
        <f t="shared" si="2"/>
        <v>0</v>
      </c>
      <c r="AE20" s="206">
        <f t="shared" si="3"/>
        <v>0</v>
      </c>
      <c r="AF20" s="206">
        <f>data1!U18</f>
        <v>0</v>
      </c>
      <c r="AG20" s="206">
        <f t="shared" si="4"/>
        <v>0</v>
      </c>
      <c r="AH20" s="96"/>
    </row>
    <row r="21" spans="1:34" ht="80.099999999999994" customHeight="1">
      <c r="A21" s="95">
        <v>17</v>
      </c>
      <c r="B21" s="210">
        <f>data1!A19</f>
        <v>0</v>
      </c>
      <c r="C21" s="95">
        <f>data1!C19</f>
        <v>0</v>
      </c>
      <c r="D21" s="220">
        <f>data1!B19</f>
        <v>0</v>
      </c>
      <c r="E21" s="96">
        <f>data1!D19</f>
        <v>0</v>
      </c>
      <c r="F21" s="205"/>
      <c r="G21" s="206">
        <f>data1!E19</f>
        <v>0</v>
      </c>
      <c r="H21" s="206">
        <f>data1!F19</f>
        <v>0</v>
      </c>
      <c r="I21" s="206">
        <f>data1!G19</f>
        <v>0</v>
      </c>
      <c r="J21" s="206">
        <f>ROUND(G21*J3,0)</f>
        <v>0</v>
      </c>
      <c r="K21" s="206">
        <f>ROUND(G21*K3,0)</f>
        <v>0</v>
      </c>
      <c r="L21" s="206"/>
      <c r="M21" s="206">
        <f>ROUND(G21*M3,0)</f>
        <v>0</v>
      </c>
      <c r="N21" s="206">
        <f>data1!H19</f>
        <v>0</v>
      </c>
      <c r="O21" s="206"/>
      <c r="P21" s="206">
        <f t="shared" si="0"/>
        <v>0</v>
      </c>
      <c r="Q21" s="206">
        <f>data1!M19</f>
        <v>0</v>
      </c>
      <c r="R21" s="206">
        <f>data1!N19</f>
        <v>0</v>
      </c>
      <c r="S21" s="206">
        <f>data1!P19</f>
        <v>0</v>
      </c>
      <c r="T21" s="206">
        <f>data1!Q19</f>
        <v>0</v>
      </c>
      <c r="U21" s="206">
        <f>data1!O19</f>
        <v>0</v>
      </c>
      <c r="V21" s="206">
        <f t="shared" si="1"/>
        <v>0</v>
      </c>
      <c r="W21" s="206">
        <f>data1!S19</f>
        <v>0</v>
      </c>
      <c r="X21" s="206">
        <f>data1!R19</f>
        <v>0</v>
      </c>
      <c r="Y21" s="206"/>
      <c r="Z21" s="206"/>
      <c r="AA21" s="206">
        <f>data1!V19</f>
        <v>0</v>
      </c>
      <c r="AB21" s="206"/>
      <c r="AC21" s="206">
        <f>data1!T19</f>
        <v>0</v>
      </c>
      <c r="AD21" s="206">
        <f t="shared" si="2"/>
        <v>0</v>
      </c>
      <c r="AE21" s="206">
        <f t="shared" si="3"/>
        <v>0</v>
      </c>
      <c r="AF21" s="206">
        <f>data1!U19</f>
        <v>0</v>
      </c>
      <c r="AG21" s="206">
        <f t="shared" si="4"/>
        <v>0</v>
      </c>
      <c r="AH21" s="96"/>
    </row>
    <row r="22" spans="1:34" ht="80.099999999999994" customHeight="1">
      <c r="A22" s="95">
        <v>18</v>
      </c>
      <c r="B22" s="210">
        <f>data1!A20</f>
        <v>0</v>
      </c>
      <c r="C22" s="95">
        <f>data1!C20</f>
        <v>0</v>
      </c>
      <c r="D22" s="220">
        <f>data1!B20</f>
        <v>0</v>
      </c>
      <c r="E22" s="96">
        <f>data1!D20</f>
        <v>0</v>
      </c>
      <c r="F22" s="205"/>
      <c r="G22" s="206">
        <f>data1!E20</f>
        <v>0</v>
      </c>
      <c r="H22" s="206">
        <f>data1!F20</f>
        <v>0</v>
      </c>
      <c r="I22" s="206">
        <f>data1!G20</f>
        <v>0</v>
      </c>
      <c r="J22" s="206">
        <f>ROUND(G22*J3,0)</f>
        <v>0</v>
      </c>
      <c r="K22" s="206">
        <f>ROUND(G22*K3,0)</f>
        <v>0</v>
      </c>
      <c r="L22" s="206"/>
      <c r="M22" s="206">
        <f>ROUND(G22*M3,0)</f>
        <v>0</v>
      </c>
      <c r="N22" s="206">
        <f>data1!H20</f>
        <v>0</v>
      </c>
      <c r="O22" s="206"/>
      <c r="P22" s="206">
        <f t="shared" si="0"/>
        <v>0</v>
      </c>
      <c r="Q22" s="206">
        <f>data1!M20</f>
        <v>0</v>
      </c>
      <c r="R22" s="206">
        <f>data1!N20</f>
        <v>0</v>
      </c>
      <c r="S22" s="206">
        <f>data1!P20</f>
        <v>0</v>
      </c>
      <c r="T22" s="206">
        <f>data1!Q20</f>
        <v>0</v>
      </c>
      <c r="U22" s="206">
        <f>data1!O20</f>
        <v>0</v>
      </c>
      <c r="V22" s="206">
        <f t="shared" si="1"/>
        <v>0</v>
      </c>
      <c r="W22" s="206">
        <f>data1!S20</f>
        <v>0</v>
      </c>
      <c r="X22" s="206">
        <f>data1!R20</f>
        <v>0</v>
      </c>
      <c r="Y22" s="206"/>
      <c r="Z22" s="206"/>
      <c r="AA22" s="206">
        <f>data1!V20</f>
        <v>0</v>
      </c>
      <c r="AB22" s="206"/>
      <c r="AC22" s="206">
        <f>data1!T20</f>
        <v>0</v>
      </c>
      <c r="AD22" s="206">
        <f t="shared" si="2"/>
        <v>0</v>
      </c>
      <c r="AE22" s="206">
        <f t="shared" si="3"/>
        <v>0</v>
      </c>
      <c r="AF22" s="206">
        <f>data1!U20</f>
        <v>0</v>
      </c>
      <c r="AG22" s="206">
        <f t="shared" si="4"/>
        <v>0</v>
      </c>
      <c r="AH22" s="96"/>
    </row>
    <row r="23" spans="1:34" ht="80.099999999999994" hidden="1" customHeight="1">
      <c r="A23" s="95">
        <v>19</v>
      </c>
      <c r="B23" s="210">
        <f>data1!A21</f>
        <v>0</v>
      </c>
      <c r="C23" s="95">
        <f>data1!C21</f>
        <v>0</v>
      </c>
      <c r="D23" s="220">
        <f>data1!B21</f>
        <v>0</v>
      </c>
      <c r="E23" s="96">
        <f>data1!D21</f>
        <v>0</v>
      </c>
      <c r="F23" s="205"/>
      <c r="G23" s="206">
        <f>data1!E21</f>
        <v>0</v>
      </c>
      <c r="H23" s="206">
        <f>data1!F21</f>
        <v>0</v>
      </c>
      <c r="I23" s="206">
        <f>data1!G21</f>
        <v>0</v>
      </c>
      <c r="J23" s="206">
        <f>ROUND(G23*J3,0)</f>
        <v>0</v>
      </c>
      <c r="K23" s="206">
        <f>ROUND(G23*K3,0)</f>
        <v>0</v>
      </c>
      <c r="L23" s="206"/>
      <c r="M23" s="206">
        <f>ROUND(G23*M3,0)</f>
        <v>0</v>
      </c>
      <c r="N23" s="206">
        <f>data1!H21</f>
        <v>0</v>
      </c>
      <c r="O23" s="206"/>
      <c r="P23" s="206">
        <f t="shared" si="0"/>
        <v>0</v>
      </c>
      <c r="Q23" s="206">
        <f>data1!M21</f>
        <v>0</v>
      </c>
      <c r="R23" s="206">
        <f>data1!N21</f>
        <v>0</v>
      </c>
      <c r="S23" s="206">
        <f>data1!P21</f>
        <v>0</v>
      </c>
      <c r="T23" s="206">
        <f>data1!Q21</f>
        <v>0</v>
      </c>
      <c r="U23" s="206">
        <f>data1!O21</f>
        <v>0</v>
      </c>
      <c r="V23" s="206">
        <f t="shared" ref="V23:V26" si="5">IF(P23&gt;=19999,200,IF(P23&gt;=14999,150,IF(P23&gt;=9999,100,IF(P23&gt;=5999,80,IF(P23=0,0,)))))</f>
        <v>0</v>
      </c>
      <c r="W23" s="206">
        <f>data1!S21</f>
        <v>0</v>
      </c>
      <c r="X23" s="206">
        <f>data1!R21</f>
        <v>0</v>
      </c>
      <c r="Y23" s="206"/>
      <c r="Z23" s="206"/>
      <c r="AA23" s="206">
        <f>data1!V21</f>
        <v>0</v>
      </c>
      <c r="AB23" s="206"/>
      <c r="AC23" s="206">
        <f>data1!T21</f>
        <v>0</v>
      </c>
      <c r="AD23" s="206">
        <f t="shared" si="2"/>
        <v>0</v>
      </c>
      <c r="AE23" s="206">
        <f t="shared" si="3"/>
        <v>0</v>
      </c>
      <c r="AF23" s="206">
        <f>data1!U21</f>
        <v>0</v>
      </c>
      <c r="AG23" s="206">
        <f t="shared" si="4"/>
        <v>0</v>
      </c>
      <c r="AH23" s="96"/>
    </row>
    <row r="24" spans="1:34" ht="80.099999999999994" hidden="1" customHeight="1">
      <c r="A24" s="95">
        <v>20</v>
      </c>
      <c r="B24" s="210">
        <f>data1!A22</f>
        <v>0</v>
      </c>
      <c r="C24" s="95">
        <f>data1!C22</f>
        <v>0</v>
      </c>
      <c r="D24" s="220">
        <f>data1!B22</f>
        <v>0</v>
      </c>
      <c r="E24" s="96">
        <f>data1!D22</f>
        <v>0</v>
      </c>
      <c r="F24" s="205"/>
      <c r="G24" s="206">
        <f>data1!E22</f>
        <v>0</v>
      </c>
      <c r="H24" s="206">
        <f>data1!F22</f>
        <v>0</v>
      </c>
      <c r="I24" s="206">
        <f>data1!G22</f>
        <v>0</v>
      </c>
      <c r="J24" s="206">
        <f>ROUND(G24*J3,0)</f>
        <v>0</v>
      </c>
      <c r="K24" s="206">
        <f>ROUND(G24*K3,0)</f>
        <v>0</v>
      </c>
      <c r="L24" s="206"/>
      <c r="M24" s="206">
        <f>ROUND(G24*M3,0)</f>
        <v>0</v>
      </c>
      <c r="N24" s="206">
        <f>data1!H22</f>
        <v>0</v>
      </c>
      <c r="O24" s="206"/>
      <c r="P24" s="206">
        <f t="shared" si="0"/>
        <v>0</v>
      </c>
      <c r="Q24" s="206">
        <f>data1!M22</f>
        <v>0</v>
      </c>
      <c r="R24" s="206">
        <f>data1!N22</f>
        <v>0</v>
      </c>
      <c r="S24" s="206">
        <f>data1!P22</f>
        <v>0</v>
      </c>
      <c r="T24" s="206">
        <f>data1!Q22</f>
        <v>0</v>
      </c>
      <c r="U24" s="206">
        <f>data1!O22</f>
        <v>0</v>
      </c>
      <c r="V24" s="206">
        <f t="shared" si="5"/>
        <v>0</v>
      </c>
      <c r="W24" s="206">
        <f>data1!S22</f>
        <v>0</v>
      </c>
      <c r="X24" s="206">
        <f>data1!R22</f>
        <v>0</v>
      </c>
      <c r="Y24" s="206"/>
      <c r="Z24" s="206"/>
      <c r="AA24" s="206">
        <f>data1!V22</f>
        <v>0</v>
      </c>
      <c r="AB24" s="206"/>
      <c r="AC24" s="206">
        <f>data1!T22</f>
        <v>0</v>
      </c>
      <c r="AD24" s="206">
        <f t="shared" si="2"/>
        <v>0</v>
      </c>
      <c r="AE24" s="206">
        <f t="shared" si="3"/>
        <v>0</v>
      </c>
      <c r="AF24" s="206">
        <f>data1!U22</f>
        <v>0</v>
      </c>
      <c r="AG24" s="206">
        <f t="shared" si="4"/>
        <v>0</v>
      </c>
      <c r="AH24" s="96"/>
    </row>
    <row r="25" spans="1:34" ht="80.099999999999994" hidden="1" customHeight="1">
      <c r="A25" s="95">
        <v>21</v>
      </c>
      <c r="B25" s="210">
        <f>data1!A23</f>
        <v>0</v>
      </c>
      <c r="C25" s="95">
        <f>data1!C23</f>
        <v>0</v>
      </c>
      <c r="D25" s="220">
        <f>data1!B23</f>
        <v>0</v>
      </c>
      <c r="E25" s="96">
        <f>data1!D23</f>
        <v>0</v>
      </c>
      <c r="F25" s="205"/>
      <c r="G25" s="206">
        <f>data1!E23</f>
        <v>0</v>
      </c>
      <c r="H25" s="206">
        <f>data1!F23</f>
        <v>0</v>
      </c>
      <c r="I25" s="206">
        <f>data1!G23</f>
        <v>0</v>
      </c>
      <c r="J25" s="206">
        <f>ROUND(G25*J3,0)</f>
        <v>0</v>
      </c>
      <c r="K25" s="206">
        <f>ROUND(G25*K3,0)</f>
        <v>0</v>
      </c>
      <c r="L25" s="206"/>
      <c r="M25" s="206">
        <f>ROUND(G25*M3,0)</f>
        <v>0</v>
      </c>
      <c r="N25" s="206">
        <f>data1!H23</f>
        <v>0</v>
      </c>
      <c r="O25" s="206"/>
      <c r="P25" s="206">
        <f t="shared" si="0"/>
        <v>0</v>
      </c>
      <c r="Q25" s="206">
        <f>data1!M23</f>
        <v>0</v>
      </c>
      <c r="R25" s="206">
        <f>data1!N23</f>
        <v>0</v>
      </c>
      <c r="S25" s="206">
        <f>data1!P23</f>
        <v>0</v>
      </c>
      <c r="T25" s="206">
        <f>data1!Q23</f>
        <v>0</v>
      </c>
      <c r="U25" s="206">
        <f>data1!O23</f>
        <v>0</v>
      </c>
      <c r="V25" s="206">
        <f t="shared" si="5"/>
        <v>0</v>
      </c>
      <c r="W25" s="206">
        <f>data1!S23</f>
        <v>0</v>
      </c>
      <c r="X25" s="206">
        <f>data1!R23</f>
        <v>0</v>
      </c>
      <c r="Y25" s="206"/>
      <c r="Z25" s="206"/>
      <c r="AA25" s="206">
        <f>data1!V23</f>
        <v>0</v>
      </c>
      <c r="AB25" s="206"/>
      <c r="AC25" s="206">
        <f>data1!T23</f>
        <v>0</v>
      </c>
      <c r="AD25" s="206">
        <f t="shared" si="2"/>
        <v>0</v>
      </c>
      <c r="AE25" s="206">
        <f t="shared" si="3"/>
        <v>0</v>
      </c>
      <c r="AF25" s="206">
        <f>data1!U23</f>
        <v>0</v>
      </c>
      <c r="AG25" s="206">
        <f t="shared" si="4"/>
        <v>0</v>
      </c>
      <c r="AH25" s="96"/>
    </row>
    <row r="26" spans="1:34" ht="80.099999999999994" hidden="1" customHeight="1">
      <c r="A26" s="95">
        <v>22</v>
      </c>
      <c r="B26" s="210">
        <f>data1!A24</f>
        <v>0</v>
      </c>
      <c r="C26" s="95">
        <f>data1!C24</f>
        <v>0</v>
      </c>
      <c r="D26" s="220">
        <f>data1!B24</f>
        <v>0</v>
      </c>
      <c r="E26" s="96">
        <f>data1!D24</f>
        <v>0</v>
      </c>
      <c r="F26" s="205"/>
      <c r="G26" s="206">
        <f>data1!E24</f>
        <v>0</v>
      </c>
      <c r="H26" s="206">
        <f>data1!F24</f>
        <v>0</v>
      </c>
      <c r="I26" s="206">
        <f>data1!G24</f>
        <v>0</v>
      </c>
      <c r="J26" s="206">
        <f>ROUND(G26*J3,0)</f>
        <v>0</v>
      </c>
      <c r="K26" s="206">
        <f>ROUND(G26*K3,0)</f>
        <v>0</v>
      </c>
      <c r="L26" s="206"/>
      <c r="M26" s="206">
        <f>ROUND(G26*M3,0)</f>
        <v>0</v>
      </c>
      <c r="N26" s="206">
        <f>data1!H24</f>
        <v>0</v>
      </c>
      <c r="O26" s="206"/>
      <c r="P26" s="206">
        <f t="shared" si="0"/>
        <v>0</v>
      </c>
      <c r="Q26" s="206">
        <f>data1!M24</f>
        <v>0</v>
      </c>
      <c r="R26" s="206">
        <f>data1!N24</f>
        <v>0</v>
      </c>
      <c r="S26" s="206">
        <f>data1!P24</f>
        <v>0</v>
      </c>
      <c r="T26" s="206">
        <f>data1!Q24</f>
        <v>0</v>
      </c>
      <c r="U26" s="206">
        <f>data1!O24</f>
        <v>0</v>
      </c>
      <c r="V26" s="206">
        <f t="shared" si="5"/>
        <v>0</v>
      </c>
      <c r="W26" s="206">
        <f>data1!S24</f>
        <v>0</v>
      </c>
      <c r="X26" s="206">
        <f>data1!R24</f>
        <v>0</v>
      </c>
      <c r="Y26" s="206"/>
      <c r="Z26" s="206"/>
      <c r="AA26" s="206">
        <f>data1!V24</f>
        <v>0</v>
      </c>
      <c r="AB26" s="206"/>
      <c r="AC26" s="206">
        <f>data1!T24</f>
        <v>0</v>
      </c>
      <c r="AD26" s="206">
        <f t="shared" si="2"/>
        <v>0</v>
      </c>
      <c r="AE26" s="206">
        <f t="shared" si="3"/>
        <v>0</v>
      </c>
      <c r="AF26" s="206">
        <f>data1!U24</f>
        <v>0</v>
      </c>
      <c r="AG26" s="206">
        <f t="shared" si="4"/>
        <v>0</v>
      </c>
      <c r="AH26" s="96"/>
    </row>
    <row r="27" spans="1:34" s="101" customFormat="1" ht="80.099999999999994" customHeight="1">
      <c r="A27" s="105"/>
      <c r="B27" s="115"/>
      <c r="C27" s="105"/>
      <c r="D27" s="106"/>
      <c r="E27" s="209" t="s">
        <v>321</v>
      </c>
      <c r="F27" s="209"/>
      <c r="G27" s="206">
        <f t="shared" ref="G27:AG27" si="6">SUM(G5:G26)</f>
        <v>132210</v>
      </c>
      <c r="H27" s="206">
        <f t="shared" si="6"/>
        <v>760</v>
      </c>
      <c r="I27" s="206">
        <f t="shared" si="6"/>
        <v>285</v>
      </c>
      <c r="J27" s="206">
        <f t="shared" si="6"/>
        <v>68497</v>
      </c>
      <c r="K27" s="206">
        <f t="shared" si="6"/>
        <v>13226</v>
      </c>
      <c r="L27" s="206">
        <f t="shared" si="6"/>
        <v>0</v>
      </c>
      <c r="M27" s="206">
        <f t="shared" si="6"/>
        <v>29089</v>
      </c>
      <c r="N27" s="206">
        <f t="shared" si="6"/>
        <v>368</v>
      </c>
      <c r="O27" s="206">
        <f t="shared" si="6"/>
        <v>0</v>
      </c>
      <c r="P27" s="206">
        <f t="shared" si="6"/>
        <v>244435</v>
      </c>
      <c r="Q27" s="206">
        <f t="shared" si="6"/>
        <v>15400</v>
      </c>
      <c r="R27" s="206">
        <f t="shared" si="6"/>
        <v>0</v>
      </c>
      <c r="S27" s="206">
        <f t="shared" si="6"/>
        <v>4700</v>
      </c>
      <c r="T27" s="206">
        <f t="shared" si="6"/>
        <v>420</v>
      </c>
      <c r="U27" s="206">
        <f t="shared" si="6"/>
        <v>780</v>
      </c>
      <c r="V27" s="206">
        <f t="shared" si="6"/>
        <v>2100</v>
      </c>
      <c r="W27" s="206">
        <f t="shared" si="6"/>
        <v>400</v>
      </c>
      <c r="X27" s="206">
        <f t="shared" si="6"/>
        <v>1121</v>
      </c>
      <c r="Y27" s="206">
        <f t="shared" si="6"/>
        <v>0</v>
      </c>
      <c r="Z27" s="206">
        <f t="shared" si="6"/>
        <v>0</v>
      </c>
      <c r="AA27" s="206">
        <f t="shared" si="6"/>
        <v>0</v>
      </c>
      <c r="AB27" s="206">
        <f t="shared" si="6"/>
        <v>0</v>
      </c>
      <c r="AC27" s="206">
        <f t="shared" si="6"/>
        <v>0</v>
      </c>
      <c r="AD27" s="206">
        <f t="shared" si="6"/>
        <v>24921</v>
      </c>
      <c r="AE27" s="206">
        <f t="shared" si="6"/>
        <v>219514</v>
      </c>
      <c r="AF27" s="206">
        <f t="shared" si="6"/>
        <v>0</v>
      </c>
      <c r="AG27" s="206">
        <f t="shared" si="6"/>
        <v>219514</v>
      </c>
      <c r="AH27" s="210"/>
    </row>
    <row r="28" spans="1:34" ht="18">
      <c r="A28" s="138"/>
      <c r="B28" s="202"/>
      <c r="C28" s="138"/>
      <c r="D28" s="139"/>
      <c r="E28" s="140"/>
      <c r="F28" s="140"/>
      <c r="G28" s="211"/>
      <c r="H28" s="212"/>
      <c r="I28" s="212"/>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row>
    <row r="29" spans="1:34" ht="24" customHeight="1">
      <c r="A29" s="219" t="str">
        <f>converter!B16</f>
        <v>(Two Lakhs Nineteen Thousand Five Hundred and Fourteen rupees only)</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row>
    <row r="30" spans="1:34" ht="15">
      <c r="A30" s="92"/>
      <c r="B30" s="202"/>
      <c r="C30" s="92"/>
      <c r="D30" s="91"/>
      <c r="E30" s="61"/>
      <c r="F30" s="61"/>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row>
    <row r="31" spans="1:34" ht="26.25">
      <c r="A31" s="92"/>
      <c r="B31" s="211"/>
      <c r="C31" s="92"/>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273" t="s">
        <v>609</v>
      </c>
      <c r="AE31" s="58"/>
      <c r="AF31" s="58"/>
      <c r="AG31" s="58"/>
      <c r="AH31" s="58"/>
    </row>
    <row r="32" spans="1:34" hidden="1">
      <c r="A32" s="92"/>
      <c r="B32" s="211"/>
      <c r="C32" s="92" t="s">
        <v>328</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row>
    <row r="33" spans="1:34" hidden="1">
      <c r="A33" s="92"/>
      <c r="B33" s="213">
        <v>0.11</v>
      </c>
      <c r="C33" s="81" t="s">
        <v>84</v>
      </c>
      <c r="D33" s="14">
        <f>G27+H27+I27</f>
        <v>133255</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row>
    <row r="34" spans="1:34" hidden="1">
      <c r="A34" s="92"/>
      <c r="B34" s="213">
        <v>0.12</v>
      </c>
      <c r="C34" s="81" t="s">
        <v>86</v>
      </c>
      <c r="D34" s="14">
        <f>L27+N27+O27</f>
        <v>368</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row>
    <row r="35" spans="1:34" hidden="1">
      <c r="A35" s="92"/>
      <c r="B35" s="213">
        <v>0.13</v>
      </c>
      <c r="C35" s="81" t="s">
        <v>327</v>
      </c>
      <c r="D35" s="14">
        <f>J27</f>
        <v>68497</v>
      </c>
      <c r="E35" s="58"/>
      <c r="F35" s="58"/>
      <c r="G35" s="58"/>
      <c r="H35" s="58"/>
      <c r="I35" s="58"/>
      <c r="J35" s="58"/>
      <c r="K35" s="58"/>
      <c r="L35" s="58"/>
      <c r="M35" s="58">
        <f>SUM(M29:M34)</f>
        <v>0</v>
      </c>
      <c r="N35" s="58"/>
      <c r="O35" s="58"/>
      <c r="P35" s="58"/>
      <c r="Q35" s="58"/>
      <c r="R35" s="58"/>
      <c r="S35" s="58"/>
      <c r="T35" s="58"/>
      <c r="U35" s="58"/>
      <c r="V35" s="58"/>
      <c r="W35" s="58"/>
      <c r="X35" s="58"/>
      <c r="Y35" s="58"/>
      <c r="Z35" s="58"/>
      <c r="AA35" s="58"/>
      <c r="AB35" s="58"/>
      <c r="AC35" s="58"/>
      <c r="AD35" s="58"/>
      <c r="AE35" s="58"/>
      <c r="AF35" s="58"/>
      <c r="AG35" s="58"/>
      <c r="AH35" s="58"/>
    </row>
    <row r="36" spans="1:34" hidden="1">
      <c r="A36" s="92"/>
      <c r="B36" s="214">
        <v>0.16</v>
      </c>
      <c r="C36" s="81" t="s">
        <v>90</v>
      </c>
      <c r="D36" s="14">
        <f>K27</f>
        <v>13226</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row>
    <row r="37" spans="1:34" hidden="1">
      <c r="A37" s="92"/>
      <c r="B37" s="213">
        <v>0.15</v>
      </c>
      <c r="C37" s="81" t="s">
        <v>43</v>
      </c>
      <c r="D37" s="14">
        <f>M27</f>
        <v>29089</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row>
    <row r="38" spans="1:34" hidden="1">
      <c r="A38" s="92"/>
      <c r="B38" s="58"/>
      <c r="C38" s="92"/>
      <c r="D38" s="58">
        <f>SUM(D33:D37)</f>
        <v>244435</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row>
    <row r="39" spans="1:34">
      <c r="A39" s="92"/>
      <c r="B39" s="58"/>
      <c r="C39" s="92"/>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F39" s="58"/>
      <c r="AG39" s="58"/>
      <c r="AH39" s="58"/>
    </row>
    <row r="40" spans="1:34">
      <c r="A40" s="92"/>
      <c r="B40" s="58"/>
      <c r="C40" s="92"/>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row>
    <row r="41" spans="1:34">
      <c r="A41" s="92"/>
      <c r="B41" s="211"/>
      <c r="C41" s="92"/>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row>
  </sheetData>
  <mergeCells count="3">
    <mergeCell ref="B4:E4"/>
    <mergeCell ref="B2:E2"/>
    <mergeCell ref="A1:AH1"/>
  </mergeCells>
  <phoneticPr fontId="6" type="noConversion"/>
  <printOptions horizontalCentered="1" gridLines="1"/>
  <pageMargins left="0.5" right="0.5" top="0.5" bottom="0.5" header="0.5" footer="0.25"/>
  <pageSetup paperSize="8" scale="39" fitToHeight="2" orientation="landscape" horizontalDpi="300" verticalDpi="300" r:id="rId1"/>
  <headerFooter alignWithMargins="0">
    <oddFooter>Page &amp;P of &amp;N</oddFooter>
  </headerFooter>
  <ignoredErrors>
    <ignoredError sqref="AH27:IV27 A27" formulaRange="1"/>
  </ignoredErrors>
</worksheet>
</file>

<file path=xl/worksheets/sheet6.xml><?xml version="1.0" encoding="utf-8"?>
<worksheet xmlns="http://schemas.openxmlformats.org/spreadsheetml/2006/main" xmlns:r="http://schemas.openxmlformats.org/officeDocument/2006/relationships">
  <sheetPr codeName="Sheet6" enableFormatConditionsCalculation="0">
    <tabColor indexed="11"/>
  </sheetPr>
  <dimension ref="A1:J58"/>
  <sheetViews>
    <sheetView workbookViewId="0">
      <selection activeCell="F7" sqref="F7"/>
    </sheetView>
  </sheetViews>
  <sheetFormatPr defaultRowHeight="12.75"/>
  <cols>
    <col min="1" max="1" width="3.7109375" customWidth="1"/>
    <col min="4" max="4" width="11.5703125" customWidth="1"/>
    <col min="5" max="5" width="13.5703125" bestFit="1" customWidth="1"/>
    <col min="6" max="6" width="12" bestFit="1" customWidth="1"/>
    <col min="9" max="9" width="12.28515625" customWidth="1"/>
  </cols>
  <sheetData>
    <row r="1" spans="1:10" ht="17.25" customHeight="1"/>
    <row r="2" spans="1:10" ht="22.5" customHeight="1">
      <c r="A2" s="306" t="s">
        <v>114</v>
      </c>
      <c r="B2" s="306"/>
      <c r="C2" s="306"/>
      <c r="D2" s="306"/>
      <c r="E2" s="306"/>
      <c r="F2" s="306"/>
      <c r="G2" s="306"/>
      <c r="H2" s="306"/>
      <c r="I2" s="306"/>
    </row>
    <row r="3" spans="1:10" ht="21.75" customHeight="1">
      <c r="A3" s="48">
        <v>1</v>
      </c>
      <c r="B3" s="48" t="s">
        <v>490</v>
      </c>
      <c r="C3" s="48"/>
      <c r="D3" s="48"/>
      <c r="E3" s="48"/>
      <c r="F3" s="48" t="s">
        <v>61</v>
      </c>
      <c r="G3" s="48"/>
      <c r="H3" s="48"/>
      <c r="I3" s="48"/>
      <c r="J3" s="41"/>
    </row>
    <row r="4" spans="1:10" ht="16.5" customHeight="1">
      <c r="A4" s="48">
        <v>2</v>
      </c>
      <c r="B4" s="48" t="s">
        <v>115</v>
      </c>
      <c r="C4" s="48"/>
      <c r="D4" s="48"/>
      <c r="E4" s="48"/>
      <c r="F4" s="48" t="s">
        <v>61</v>
      </c>
      <c r="G4" s="48"/>
      <c r="H4" s="48"/>
      <c r="I4" s="48"/>
      <c r="J4" s="41"/>
    </row>
    <row r="5" spans="1:10" ht="15.75" customHeight="1">
      <c r="A5" s="48">
        <v>3</v>
      </c>
      <c r="B5" s="48" t="s">
        <v>116</v>
      </c>
      <c r="C5" s="48"/>
      <c r="D5" s="48"/>
      <c r="E5" s="48"/>
      <c r="F5" s="48" t="s">
        <v>61</v>
      </c>
      <c r="G5" s="48"/>
      <c r="H5" s="48"/>
      <c r="I5" s="48"/>
      <c r="J5" s="41"/>
    </row>
    <row r="6" spans="1:10" ht="3" customHeight="1">
      <c r="A6" s="48"/>
      <c r="B6" s="48"/>
      <c r="C6" s="48"/>
      <c r="D6" s="48"/>
      <c r="E6" s="48"/>
      <c r="F6" s="48"/>
      <c r="G6" s="48"/>
      <c r="H6" s="48"/>
      <c r="I6" s="48"/>
      <c r="J6" s="41"/>
    </row>
    <row r="7" spans="1:10" ht="51" customHeight="1">
      <c r="A7" s="48"/>
      <c r="B7" s="48"/>
      <c r="C7" s="48"/>
      <c r="D7" s="48"/>
      <c r="E7" s="48"/>
      <c r="F7" s="48"/>
      <c r="G7" s="48"/>
      <c r="H7" s="48"/>
      <c r="I7" s="48"/>
      <c r="J7" s="41"/>
    </row>
    <row r="8" spans="1:10" ht="15.75">
      <c r="A8" s="48"/>
      <c r="B8" s="48"/>
      <c r="C8" s="48"/>
      <c r="D8" s="48"/>
      <c r="E8" s="48"/>
      <c r="F8" s="48"/>
      <c r="G8" s="48"/>
      <c r="H8" s="48"/>
      <c r="I8" s="48"/>
      <c r="J8" s="41"/>
    </row>
    <row r="9" spans="1:10" ht="4.5" customHeight="1">
      <c r="A9" s="48"/>
      <c r="B9" s="48"/>
      <c r="C9" s="48"/>
      <c r="D9" s="48"/>
      <c r="E9" s="48"/>
      <c r="F9" s="48"/>
      <c r="G9" s="48"/>
      <c r="H9" s="48"/>
      <c r="I9" s="48"/>
      <c r="J9" s="41"/>
    </row>
    <row r="10" spans="1:10" ht="17.25" customHeight="1">
      <c r="A10" s="48"/>
      <c r="B10" s="48"/>
      <c r="C10" s="48"/>
      <c r="D10" s="48"/>
      <c r="E10" s="48"/>
      <c r="F10" s="48"/>
      <c r="G10" s="48"/>
      <c r="H10" s="48" t="s">
        <v>117</v>
      </c>
      <c r="I10" s="49"/>
      <c r="J10" s="41"/>
    </row>
    <row r="11" spans="1:10" ht="21" customHeight="1">
      <c r="A11" s="48"/>
      <c r="B11" s="48"/>
      <c r="C11" s="48"/>
      <c r="D11" s="48"/>
      <c r="E11" s="48"/>
      <c r="F11" s="48"/>
      <c r="G11" s="48"/>
      <c r="H11" s="48"/>
      <c r="I11" s="48"/>
      <c r="J11" s="41"/>
    </row>
    <row r="12" spans="1:10" ht="15.75">
      <c r="A12" s="48"/>
      <c r="B12" s="48"/>
      <c r="C12" s="48"/>
      <c r="D12" s="48"/>
      <c r="E12" s="48"/>
      <c r="F12" s="48"/>
      <c r="G12" s="48"/>
      <c r="H12" s="48"/>
      <c r="I12" s="48"/>
      <c r="J12" s="41"/>
    </row>
    <row r="13" spans="1:10" ht="15.75">
      <c r="A13" s="48" t="s">
        <v>118</v>
      </c>
      <c r="B13" s="48"/>
      <c r="C13" s="48"/>
      <c r="D13" s="48"/>
      <c r="E13" s="50">
        <f>'form47-p1'!J45</f>
        <v>219514</v>
      </c>
      <c r="F13" s="48"/>
      <c r="G13" s="49"/>
      <c r="H13" s="48"/>
      <c r="I13" s="48"/>
      <c r="J13" s="41"/>
    </row>
    <row r="14" spans="1:10" ht="32.25" customHeight="1">
      <c r="A14" s="307" t="str">
        <f>'form47-p1'!B47</f>
        <v>(Two Lakhs Nineteen Thousand Five Hundred and Fourteen rupees only)</v>
      </c>
      <c r="B14" s="307"/>
      <c r="C14" s="307"/>
      <c r="D14" s="307"/>
      <c r="E14" s="307"/>
      <c r="F14" s="307"/>
      <c r="G14" s="307"/>
      <c r="H14" s="307"/>
      <c r="I14" s="307"/>
      <c r="J14" s="51"/>
    </row>
    <row r="15" spans="1:10" ht="15.75" customHeight="1">
      <c r="A15" s="16"/>
      <c r="B15" s="16"/>
      <c r="C15" s="16"/>
      <c r="D15" s="16"/>
      <c r="E15" s="16"/>
      <c r="F15" s="16"/>
      <c r="G15" s="16"/>
      <c r="H15" s="16"/>
      <c r="I15" s="16"/>
      <c r="J15" s="41"/>
    </row>
    <row r="16" spans="1:10" ht="30" customHeight="1">
      <c r="A16" s="305" t="s">
        <v>486</v>
      </c>
      <c r="B16" s="305"/>
      <c r="C16" s="305"/>
      <c r="D16" s="305"/>
      <c r="E16" s="305"/>
      <c r="F16" s="305"/>
      <c r="G16" s="305"/>
      <c r="H16" s="305"/>
      <c r="I16" s="305"/>
      <c r="J16" s="41"/>
    </row>
    <row r="17" spans="1:10" ht="18" customHeight="1">
      <c r="A17" s="305"/>
      <c r="B17" s="305"/>
      <c r="C17" s="305"/>
      <c r="D17" s="305"/>
      <c r="E17" s="305"/>
      <c r="F17" s="305"/>
      <c r="G17" s="305"/>
      <c r="H17" s="305"/>
      <c r="I17" s="305"/>
      <c r="J17" s="41"/>
    </row>
    <row r="18" spans="1:10" ht="16.5" customHeight="1">
      <c r="A18" s="48"/>
      <c r="B18" s="48"/>
      <c r="C18" s="48"/>
      <c r="D18" s="48"/>
      <c r="E18" s="48"/>
      <c r="F18" s="48"/>
      <c r="G18" s="48"/>
      <c r="H18" s="48" t="s">
        <v>119</v>
      </c>
      <c r="I18" s="49"/>
      <c r="J18" s="41"/>
    </row>
    <row r="19" spans="1:10" ht="6.75" customHeight="1">
      <c r="A19" s="48"/>
      <c r="B19" s="48"/>
      <c r="C19" s="48"/>
      <c r="D19" s="48"/>
      <c r="E19" s="48"/>
      <c r="F19" s="48"/>
      <c r="G19" s="48"/>
      <c r="H19" s="48"/>
      <c r="I19" s="48"/>
      <c r="J19" s="41"/>
    </row>
    <row r="20" spans="1:10" ht="16.5" customHeight="1">
      <c r="A20" s="48"/>
      <c r="B20" s="48"/>
      <c r="C20" s="48"/>
      <c r="D20" s="48"/>
      <c r="E20" s="48"/>
      <c r="F20" s="48"/>
      <c r="G20" s="48"/>
      <c r="H20" s="48"/>
      <c r="I20" s="48"/>
      <c r="J20" s="41"/>
    </row>
    <row r="21" spans="1:10" ht="23.25" customHeight="1">
      <c r="A21" s="48"/>
      <c r="B21" s="48"/>
      <c r="C21" s="48"/>
      <c r="D21" s="48"/>
      <c r="E21" s="48"/>
      <c r="F21" s="48"/>
      <c r="G21" s="48"/>
      <c r="H21" s="48"/>
      <c r="I21" s="48"/>
      <c r="J21" s="41"/>
    </row>
    <row r="22" spans="1:10" ht="16.5" customHeight="1">
      <c r="A22" s="48"/>
      <c r="B22" s="49"/>
      <c r="C22" s="48"/>
      <c r="D22" s="48"/>
      <c r="E22" s="48"/>
      <c r="F22" s="48"/>
      <c r="G22" s="48"/>
      <c r="H22" s="48"/>
      <c r="I22" s="49"/>
      <c r="J22" s="41"/>
    </row>
    <row r="23" spans="1:10" ht="2.25" customHeight="1">
      <c r="A23" s="48"/>
      <c r="B23" s="48"/>
      <c r="C23" s="48"/>
      <c r="D23" s="48"/>
      <c r="E23" s="48"/>
      <c r="F23" s="48"/>
      <c r="G23" s="48"/>
      <c r="H23" s="48"/>
      <c r="I23" s="48"/>
      <c r="J23" s="41"/>
    </row>
    <row r="24" spans="1:10" ht="15.75">
      <c r="A24" s="48"/>
      <c r="B24" s="48"/>
      <c r="C24" s="48"/>
      <c r="D24" s="48"/>
      <c r="E24" s="48"/>
      <c r="F24" s="48"/>
      <c r="G24" s="48"/>
      <c r="H24" s="48"/>
      <c r="I24" s="48"/>
      <c r="J24" s="41"/>
    </row>
    <row r="25" spans="1:10" ht="15.75">
      <c r="A25" s="48"/>
      <c r="B25" s="48" t="s">
        <v>117</v>
      </c>
      <c r="C25" s="49"/>
      <c r="D25" s="48"/>
      <c r="E25" s="48"/>
      <c r="F25" s="48"/>
      <c r="G25" s="48"/>
      <c r="H25" s="48" t="s">
        <v>117</v>
      </c>
      <c r="I25" s="48"/>
      <c r="J25" s="41"/>
    </row>
    <row r="26" spans="1:10" ht="15.75">
      <c r="A26" s="48"/>
      <c r="B26" s="48"/>
      <c r="C26" s="48"/>
      <c r="D26" s="48"/>
      <c r="E26" s="48"/>
      <c r="F26" s="48"/>
      <c r="G26" s="48"/>
      <c r="H26" s="48"/>
      <c r="I26" s="48"/>
      <c r="J26" s="41"/>
    </row>
    <row r="27" spans="1:10" ht="15.75">
      <c r="A27" s="48"/>
      <c r="B27" s="48"/>
      <c r="C27" s="48"/>
      <c r="D27" s="48"/>
      <c r="E27" s="48"/>
      <c r="F27" s="48"/>
      <c r="G27" s="48"/>
      <c r="H27" s="48"/>
      <c r="I27" s="48"/>
      <c r="J27" s="41"/>
    </row>
    <row r="28" spans="1:10" ht="15.75">
      <c r="A28" s="49"/>
      <c r="B28" s="48"/>
      <c r="C28" s="48"/>
      <c r="D28" s="48"/>
      <c r="E28" s="48"/>
      <c r="F28" s="48"/>
      <c r="G28" s="48"/>
      <c r="H28" s="48"/>
      <c r="I28" s="48"/>
      <c r="J28" s="41"/>
    </row>
    <row r="29" spans="1:10" ht="15.75">
      <c r="A29" s="48"/>
      <c r="B29" s="48"/>
      <c r="C29" s="48"/>
      <c r="D29" s="48"/>
      <c r="E29" s="48"/>
      <c r="F29" s="48"/>
      <c r="G29" s="48"/>
      <c r="H29" s="48"/>
      <c r="I29" s="48"/>
      <c r="J29" s="41"/>
    </row>
    <row r="30" spans="1:10" ht="12.75" customHeight="1">
      <c r="A30" s="49"/>
      <c r="B30" s="48"/>
      <c r="C30" s="48"/>
      <c r="D30" s="48"/>
      <c r="E30" s="48"/>
      <c r="F30" s="48"/>
      <c r="G30" s="48"/>
      <c r="H30" s="48"/>
      <c r="I30" s="48"/>
      <c r="J30" s="41"/>
    </row>
    <row r="31" spans="1:10" ht="15.75">
      <c r="A31" s="49"/>
      <c r="B31" s="49"/>
      <c r="C31" s="49"/>
      <c r="D31" s="48" t="s">
        <v>120</v>
      </c>
      <c r="E31" s="49"/>
      <c r="F31" s="49"/>
      <c r="G31" s="49"/>
      <c r="H31" s="49"/>
      <c r="I31" s="49"/>
      <c r="J31" s="52"/>
    </row>
    <row r="32" spans="1:10" ht="15">
      <c r="A32" s="49"/>
      <c r="B32" s="49"/>
      <c r="C32" s="49"/>
      <c r="D32" s="49"/>
      <c r="E32" s="49"/>
      <c r="F32" s="49"/>
      <c r="G32" s="49"/>
      <c r="H32" s="49"/>
      <c r="I32" s="49"/>
      <c r="J32" s="52"/>
    </row>
    <row r="33" spans="1:10" ht="15.75">
      <c r="A33" s="48">
        <v>1</v>
      </c>
      <c r="B33" s="48" t="s">
        <v>121</v>
      </c>
      <c r="C33" s="49"/>
      <c r="D33" s="49"/>
      <c r="E33" s="49"/>
      <c r="F33" s="49"/>
      <c r="G33" s="49"/>
      <c r="H33" s="49"/>
      <c r="I33" s="49"/>
      <c r="J33" s="52"/>
    </row>
    <row r="34" spans="1:10" ht="15.75">
      <c r="A34" s="48">
        <v>2</v>
      </c>
      <c r="B34" s="48" t="s">
        <v>122</v>
      </c>
      <c r="C34" s="49"/>
      <c r="D34" s="49"/>
      <c r="E34" s="49"/>
      <c r="F34" s="49"/>
      <c r="G34" s="49"/>
      <c r="H34" s="49"/>
      <c r="I34" s="49"/>
      <c r="J34" s="52"/>
    </row>
    <row r="35" spans="1:10" ht="15.75">
      <c r="A35" s="48">
        <v>3</v>
      </c>
      <c r="B35" s="48" t="s">
        <v>487</v>
      </c>
      <c r="C35" s="49"/>
      <c r="D35" s="49"/>
      <c r="E35" s="49"/>
      <c r="F35" s="49"/>
      <c r="G35" s="49"/>
      <c r="H35" s="49"/>
      <c r="I35" s="49"/>
      <c r="J35" s="52"/>
    </row>
    <row r="36" spans="1:10" ht="14.25" customHeight="1">
      <c r="A36" s="48">
        <v>4</v>
      </c>
      <c r="B36" s="48" t="s">
        <v>123</v>
      </c>
      <c r="C36" s="49"/>
      <c r="D36" s="49"/>
      <c r="E36" s="49"/>
      <c r="F36" s="49"/>
      <c r="G36" s="49"/>
      <c r="H36" s="49"/>
      <c r="I36" s="49"/>
      <c r="J36" s="52"/>
    </row>
    <row r="37" spans="1:10" ht="15.75">
      <c r="A37" s="48">
        <v>5</v>
      </c>
      <c r="B37" s="48" t="s">
        <v>124</v>
      </c>
      <c r="C37" s="48"/>
      <c r="D37" s="48"/>
      <c r="E37" s="48"/>
      <c r="F37" s="48"/>
      <c r="G37" s="48"/>
      <c r="H37" s="48"/>
      <c r="I37" s="48"/>
      <c r="J37" s="41"/>
    </row>
    <row r="38" spans="1:10" ht="15.75">
      <c r="A38" s="48">
        <v>6</v>
      </c>
      <c r="B38" s="48" t="s">
        <v>125</v>
      </c>
      <c r="C38" s="48"/>
      <c r="D38" s="48"/>
      <c r="E38" s="48"/>
      <c r="F38" s="48"/>
      <c r="G38" s="48"/>
      <c r="H38" s="48"/>
      <c r="I38" s="48"/>
      <c r="J38" s="41"/>
    </row>
    <row r="39" spans="1:10" ht="15.75">
      <c r="A39" s="48">
        <v>7</v>
      </c>
      <c r="B39" s="48" t="s">
        <v>126</v>
      </c>
      <c r="C39" s="48"/>
      <c r="D39" s="48"/>
      <c r="E39" s="48"/>
      <c r="F39" s="48"/>
      <c r="G39" s="48"/>
      <c r="H39" s="48"/>
      <c r="I39" s="48"/>
      <c r="J39" s="41"/>
    </row>
    <row r="40" spans="1:10" ht="53.25" customHeight="1">
      <c r="A40" s="48"/>
      <c r="B40" s="48"/>
      <c r="C40" s="48"/>
      <c r="D40" s="48"/>
      <c r="E40" s="48"/>
      <c r="F40" s="48"/>
      <c r="G40" s="48"/>
      <c r="H40" s="48"/>
      <c r="I40" s="48"/>
      <c r="J40" s="41"/>
    </row>
    <row r="41" spans="1:10" ht="18" customHeight="1">
      <c r="A41" s="48"/>
      <c r="B41" s="48"/>
      <c r="C41" s="48"/>
      <c r="D41" s="48"/>
      <c r="E41" s="48"/>
      <c r="F41" s="48"/>
      <c r="G41" s="48"/>
      <c r="H41" s="49"/>
      <c r="I41" s="48"/>
      <c r="J41" s="41"/>
    </row>
    <row r="42" spans="1:10" ht="5.25" customHeight="1">
      <c r="A42" s="48"/>
      <c r="B42" s="48"/>
      <c r="C42" s="48"/>
      <c r="D42" s="48"/>
      <c r="E42" s="48"/>
      <c r="F42" s="48"/>
      <c r="G42" s="48"/>
      <c r="H42" s="48"/>
      <c r="I42" s="48"/>
      <c r="J42" s="41"/>
    </row>
    <row r="43" spans="1:10" ht="15.75">
      <c r="A43" s="48"/>
      <c r="B43" s="48"/>
      <c r="C43" s="48"/>
      <c r="D43" s="48"/>
      <c r="E43" s="48"/>
      <c r="F43" s="48"/>
      <c r="G43" s="48"/>
      <c r="H43" s="48" t="s">
        <v>117</v>
      </c>
      <c r="I43" s="49"/>
      <c r="J43" s="41"/>
    </row>
    <row r="44" spans="1:10" ht="19.5" customHeight="1">
      <c r="A44" s="48"/>
      <c r="B44" s="48"/>
      <c r="C44" s="48"/>
      <c r="D44" s="48"/>
      <c r="E44" s="48"/>
      <c r="F44" s="48"/>
      <c r="G44" s="48"/>
      <c r="H44" s="48"/>
      <c r="I44" s="48"/>
      <c r="J44" s="41"/>
    </row>
    <row r="45" spans="1:10" ht="15.75">
      <c r="A45" s="48"/>
      <c r="B45" s="48"/>
      <c r="C45" s="48"/>
      <c r="D45" s="48"/>
      <c r="E45" s="48"/>
      <c r="F45" s="48"/>
      <c r="G45" s="48"/>
      <c r="H45" s="48"/>
      <c r="I45" s="48"/>
      <c r="J45" s="41"/>
    </row>
    <row r="46" spans="1:10" ht="15.75">
      <c r="A46" s="49"/>
      <c r="B46" s="48"/>
      <c r="C46" s="48" t="s">
        <v>127</v>
      </c>
      <c r="D46" s="48"/>
      <c r="E46" s="48"/>
      <c r="F46" s="48"/>
      <c r="G46" s="48"/>
      <c r="H46" s="48"/>
      <c r="I46" s="48"/>
      <c r="J46" s="41"/>
    </row>
    <row r="47" spans="1:10" ht="15.75">
      <c r="A47" s="48"/>
      <c r="B47" s="48"/>
      <c r="C47" s="48"/>
      <c r="D47" s="48"/>
      <c r="E47" s="48"/>
      <c r="F47" s="48"/>
      <c r="G47" s="48"/>
      <c r="H47" s="48"/>
      <c r="I47" s="48"/>
      <c r="J47" s="48"/>
    </row>
    <row r="48" spans="1:10" ht="15">
      <c r="A48" s="49"/>
      <c r="B48" s="49"/>
      <c r="C48" s="49"/>
      <c r="D48" s="49"/>
      <c r="E48" s="49"/>
      <c r="F48" s="49"/>
      <c r="G48" s="49"/>
      <c r="H48" s="49"/>
      <c r="I48" s="49"/>
      <c r="J48" s="49"/>
    </row>
    <row r="49" ht="14.25" customHeight="1"/>
    <row r="50" ht="9.75" customHeight="1"/>
    <row r="51" ht="13.5" customHeight="1"/>
    <row r="52" ht="47.25" customHeight="1"/>
    <row r="53" ht="31.5" customHeight="1"/>
    <row r="56" ht="9.75" customHeight="1"/>
    <row r="57" ht="9.75" customHeight="1"/>
    <row r="58" ht="15" customHeight="1"/>
  </sheetData>
  <mergeCells count="3">
    <mergeCell ref="A16:I17"/>
    <mergeCell ref="A2:I2"/>
    <mergeCell ref="A14:I14"/>
  </mergeCells>
  <phoneticPr fontId="6" type="noConversion"/>
  <pageMargins left="0.75" right="0.75" top="1" bottom="1" header="0.5" footer="0.5"/>
  <pageSetup paperSize="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codeName="Sheet7" enableFormatConditionsCalculation="0">
    <tabColor indexed="50"/>
  </sheetPr>
  <dimension ref="A1:X66"/>
  <sheetViews>
    <sheetView workbookViewId="0">
      <selection activeCell="K17" sqref="K17"/>
    </sheetView>
  </sheetViews>
  <sheetFormatPr defaultRowHeight="12.75"/>
  <cols>
    <col min="1" max="1" width="3" customWidth="1"/>
    <col min="3" max="3" width="5.85546875" customWidth="1"/>
    <col min="4" max="7" width="3" customWidth="1"/>
    <col min="8" max="8" width="5" bestFit="1" customWidth="1"/>
    <col min="9" max="9" width="3" customWidth="1"/>
    <col min="10" max="10" width="5.28515625" customWidth="1"/>
    <col min="11" max="11" width="3.7109375" customWidth="1"/>
    <col min="12" max="12" width="4" customWidth="1"/>
    <col min="13" max="13" width="3" customWidth="1"/>
    <col min="14" max="14" width="10.28515625" customWidth="1"/>
    <col min="15" max="19" width="3" customWidth="1"/>
    <col min="20" max="20" width="3.28515625" customWidth="1"/>
    <col min="21" max="21" width="3" customWidth="1"/>
    <col min="22" max="22" width="4.7109375" customWidth="1"/>
    <col min="23" max="23" width="2.140625" customWidth="1"/>
  </cols>
  <sheetData>
    <row r="1" spans="1:24" ht="9" customHeight="1">
      <c r="A1" s="53"/>
      <c r="B1" s="54"/>
      <c r="C1" s="54"/>
      <c r="D1" s="54"/>
      <c r="E1" s="54"/>
      <c r="F1" s="54"/>
      <c r="G1" s="54"/>
      <c r="H1" s="54"/>
      <c r="I1" s="54"/>
      <c r="J1" s="54"/>
      <c r="K1" s="54"/>
      <c r="L1" s="54"/>
      <c r="M1" s="54"/>
      <c r="N1" s="54"/>
      <c r="O1" s="54"/>
      <c r="P1" s="54"/>
      <c r="Q1" s="54"/>
      <c r="R1" s="54"/>
      <c r="S1" s="54"/>
      <c r="T1" s="54"/>
      <c r="U1" s="54"/>
      <c r="V1" s="54"/>
      <c r="W1" s="55"/>
    </row>
    <row r="2" spans="1:24" ht="21" thickBot="1">
      <c r="A2" s="56"/>
      <c r="B2" s="309" t="s">
        <v>128</v>
      </c>
      <c r="C2" s="309"/>
      <c r="D2" s="309"/>
      <c r="E2" s="309"/>
      <c r="F2" s="309"/>
      <c r="G2" s="309"/>
      <c r="H2" s="309"/>
      <c r="I2" s="309"/>
      <c r="J2" s="309"/>
      <c r="K2" s="309"/>
      <c r="L2" s="309"/>
      <c r="M2" s="309"/>
      <c r="N2" s="309"/>
      <c r="O2" s="309"/>
      <c r="P2" s="309"/>
      <c r="Q2" s="309"/>
      <c r="R2" s="309"/>
      <c r="S2" s="309"/>
      <c r="T2" s="309"/>
      <c r="U2" s="309"/>
      <c r="V2" s="309"/>
      <c r="W2" s="57"/>
    </row>
    <row r="3" spans="1:24" ht="15.75" customHeight="1" thickBot="1">
      <c r="A3" s="56"/>
      <c r="B3" s="12"/>
      <c r="C3" s="12"/>
      <c r="D3" s="12"/>
      <c r="E3" s="12"/>
      <c r="F3" s="12"/>
      <c r="G3" s="12"/>
      <c r="H3" s="12"/>
      <c r="I3" s="12"/>
      <c r="J3" s="311" t="s">
        <v>129</v>
      </c>
      <c r="K3" s="312"/>
      <c r="L3" s="312"/>
      <c r="M3" s="312"/>
      <c r="N3" s="313"/>
      <c r="O3" s="12"/>
      <c r="P3" s="12"/>
      <c r="Q3" s="12"/>
      <c r="R3" s="12"/>
      <c r="S3" s="12"/>
      <c r="T3" s="12"/>
      <c r="U3" s="12"/>
      <c r="V3" s="12"/>
      <c r="W3" s="57"/>
    </row>
    <row r="4" spans="1:24" ht="8.25" customHeight="1">
      <c r="A4" s="56"/>
      <c r="B4" s="12"/>
      <c r="C4" s="12"/>
      <c r="D4" s="12"/>
      <c r="E4" s="12"/>
      <c r="F4" s="12"/>
      <c r="G4" s="12"/>
      <c r="H4" s="12"/>
      <c r="I4" s="12"/>
      <c r="J4" s="37"/>
      <c r="K4" s="37"/>
      <c r="L4" s="37"/>
      <c r="M4" s="37"/>
      <c r="N4" s="33"/>
      <c r="O4" s="33"/>
      <c r="P4" s="33"/>
      <c r="Q4" s="33"/>
      <c r="R4" s="33"/>
      <c r="S4" s="33"/>
      <c r="T4" s="33"/>
      <c r="U4" s="33"/>
      <c r="V4" s="33"/>
      <c r="W4" s="57"/>
    </row>
    <row r="5" spans="1:24" ht="15.75" customHeight="1">
      <c r="A5" s="56"/>
      <c r="B5" s="317" t="str">
        <f>CONCATENATE(data2!C2,"  ",data2!B2)</f>
        <v>Treasury Code :  0608</v>
      </c>
      <c r="C5" s="317"/>
      <c r="D5" s="317"/>
      <c r="E5" s="317"/>
      <c r="F5" s="317"/>
      <c r="G5" s="317"/>
      <c r="H5" s="12"/>
      <c r="I5" s="12"/>
      <c r="J5" s="12"/>
      <c r="K5" s="12"/>
      <c r="L5" s="12"/>
      <c r="M5" s="28"/>
      <c r="N5" s="59"/>
      <c r="O5" s="59"/>
      <c r="P5" s="59" t="s">
        <v>131</v>
      </c>
      <c r="Q5" s="59"/>
      <c r="R5" s="12"/>
      <c r="S5" s="59"/>
      <c r="T5" s="59"/>
      <c r="U5" s="59"/>
      <c r="V5" s="23"/>
      <c r="W5" s="57"/>
    </row>
    <row r="6" spans="1:24" ht="4.5" customHeight="1">
      <c r="A6" s="56"/>
      <c r="B6" s="58"/>
      <c r="C6" s="12"/>
      <c r="D6" s="12"/>
      <c r="E6" s="12"/>
      <c r="F6" s="12"/>
      <c r="G6" s="12"/>
      <c r="H6" s="12"/>
      <c r="I6" s="12"/>
      <c r="J6" s="12"/>
      <c r="K6" s="12"/>
      <c r="L6" s="12"/>
      <c r="M6" s="28"/>
      <c r="N6" s="59"/>
      <c r="O6" s="59"/>
      <c r="P6" s="59"/>
      <c r="Q6" s="59"/>
      <c r="R6" s="59"/>
      <c r="S6" s="59"/>
      <c r="T6" s="59"/>
      <c r="U6" s="59"/>
      <c r="V6" s="28"/>
      <c r="W6" s="57"/>
    </row>
    <row r="7" spans="1:24">
      <c r="A7" s="56"/>
      <c r="B7" s="12" t="str">
        <f>CONCATENATE(data2!A10,"  ",data2!B10)</f>
        <v>STO NAME     :     MANGALAGIRI</v>
      </c>
      <c r="C7" s="12"/>
      <c r="D7" s="12"/>
      <c r="E7" s="12"/>
      <c r="F7" s="12"/>
      <c r="G7" s="12"/>
      <c r="H7" s="12"/>
      <c r="I7" s="12"/>
      <c r="J7" s="12"/>
      <c r="K7" s="12"/>
      <c r="L7" s="12"/>
      <c r="M7" s="28"/>
      <c r="N7" s="59" t="s">
        <v>50</v>
      </c>
      <c r="O7" s="59" t="s">
        <v>132</v>
      </c>
      <c r="P7" s="59"/>
      <c r="Q7" s="59"/>
      <c r="R7" s="59"/>
      <c r="S7" s="59"/>
      <c r="T7" s="59"/>
      <c r="U7" s="59"/>
      <c r="V7" s="28"/>
      <c r="W7" s="57"/>
    </row>
    <row r="8" spans="1:24" ht="3.75" customHeight="1">
      <c r="A8" s="56"/>
      <c r="B8" s="12"/>
      <c r="C8" s="12"/>
      <c r="D8" s="12"/>
      <c r="E8" s="12"/>
      <c r="F8" s="12"/>
      <c r="G8" s="12"/>
      <c r="H8" s="12"/>
      <c r="I8" s="12"/>
      <c r="J8" s="12"/>
      <c r="K8" s="12"/>
      <c r="L8" s="12"/>
      <c r="M8" s="28"/>
      <c r="N8" s="59"/>
      <c r="O8" s="59"/>
      <c r="P8" s="59"/>
      <c r="Q8" s="59"/>
      <c r="R8" s="59"/>
      <c r="S8" s="59"/>
      <c r="T8" s="59"/>
      <c r="U8" s="59"/>
      <c r="V8" s="28"/>
      <c r="W8" s="57"/>
    </row>
    <row r="9" spans="1:24" ht="16.5" customHeight="1">
      <c r="A9" s="56"/>
      <c r="B9" s="12" t="str">
        <f>CONCATENATE(data2!A3,"   ",data2!B3)</f>
        <v>D. D. O. Code:   06080308006</v>
      </c>
      <c r="C9" s="12"/>
      <c r="D9" s="250"/>
      <c r="E9" s="250"/>
      <c r="F9" s="250"/>
      <c r="G9" s="250"/>
      <c r="H9" s="250"/>
      <c r="I9" s="250"/>
      <c r="J9" s="250"/>
      <c r="K9" s="12"/>
      <c r="L9" s="12"/>
      <c r="M9" s="28"/>
      <c r="N9" s="308" t="s">
        <v>524</v>
      </c>
      <c r="O9" s="308"/>
      <c r="P9" s="308"/>
      <c r="Q9" s="308"/>
      <c r="R9" s="308"/>
      <c r="S9" s="308"/>
      <c r="T9" s="308"/>
      <c r="U9" s="308"/>
      <c r="V9" s="28"/>
      <c r="W9" s="57"/>
      <c r="X9" s="12"/>
    </row>
    <row r="10" spans="1:24" ht="6.75" customHeight="1">
      <c r="A10" s="56"/>
      <c r="B10" s="12"/>
      <c r="C10" s="12"/>
      <c r="D10" s="37"/>
      <c r="E10" s="37"/>
      <c r="F10" s="37"/>
      <c r="G10" s="37"/>
      <c r="H10" s="37"/>
      <c r="I10" s="12"/>
      <c r="J10" s="12"/>
      <c r="K10" s="12"/>
      <c r="L10" s="12"/>
      <c r="M10" s="28"/>
      <c r="N10" s="149"/>
      <c r="O10" s="147"/>
      <c r="P10" s="147"/>
      <c r="Q10" s="147"/>
      <c r="R10" s="147"/>
      <c r="S10" s="147"/>
      <c r="T10" s="147"/>
      <c r="U10" s="147"/>
      <c r="V10" s="28"/>
      <c r="W10" s="57"/>
    </row>
    <row r="11" spans="1:24" ht="4.5" customHeight="1">
      <c r="A11" s="56"/>
      <c r="B11" s="12"/>
      <c r="C11" s="12"/>
      <c r="D11" s="12"/>
      <c r="E11" s="12"/>
      <c r="F11" s="12"/>
      <c r="G11" s="12"/>
      <c r="H11" s="12"/>
      <c r="I11" s="12"/>
      <c r="J11" s="12"/>
      <c r="K11" s="12"/>
      <c r="L11" s="12"/>
      <c r="M11" s="28"/>
      <c r="N11" s="148"/>
      <c r="O11" s="148"/>
      <c r="P11" s="148"/>
      <c r="Q11" s="148"/>
      <c r="R11" s="148"/>
      <c r="S11" s="148"/>
      <c r="T11" s="148"/>
      <c r="U11" s="148"/>
      <c r="V11" s="36"/>
      <c r="W11" s="57"/>
    </row>
    <row r="12" spans="1:24" ht="4.5" customHeight="1">
      <c r="A12" s="56"/>
      <c r="B12" s="12"/>
      <c r="C12" s="12"/>
      <c r="D12" s="12"/>
      <c r="E12" s="12"/>
      <c r="F12" s="12"/>
      <c r="G12" s="12"/>
      <c r="H12" s="12"/>
      <c r="I12" s="12"/>
      <c r="J12" s="12"/>
      <c r="K12" s="12"/>
      <c r="L12" s="12"/>
      <c r="M12" s="12"/>
      <c r="N12" s="59"/>
      <c r="O12" s="59"/>
      <c r="P12" s="59"/>
      <c r="Q12" s="59"/>
      <c r="R12" s="59"/>
      <c r="S12" s="59"/>
      <c r="T12" s="59"/>
      <c r="U12" s="59"/>
      <c r="V12" s="12"/>
      <c r="W12" s="57"/>
    </row>
    <row r="13" spans="1:24">
      <c r="A13" s="56"/>
      <c r="B13" s="12" t="str">
        <f>CONCATENATE(data2!A4,"  ",data2!B4)</f>
        <v>D. D. O. Designation  HEAD MASTER</v>
      </c>
      <c r="C13" s="12"/>
      <c r="D13" s="12"/>
      <c r="E13" s="12"/>
      <c r="F13" s="12"/>
      <c r="G13" s="12"/>
      <c r="H13" s="12"/>
      <c r="I13" s="12"/>
      <c r="J13" s="12"/>
      <c r="K13" s="12"/>
      <c r="L13" s="12"/>
      <c r="M13" s="12" t="s">
        <v>534</v>
      </c>
      <c r="N13" s="12"/>
      <c r="O13" s="12"/>
      <c r="P13" s="192" t="str">
        <f>data2!B6</f>
        <v>ZPHS,RAVELA</v>
      </c>
      <c r="Q13" s="12"/>
      <c r="R13" s="12"/>
      <c r="S13" s="12"/>
      <c r="T13" s="12"/>
      <c r="U13" s="12"/>
      <c r="V13" s="12"/>
      <c r="W13" s="57"/>
    </row>
    <row r="14" spans="1:24" ht="3" customHeight="1">
      <c r="A14" s="56"/>
      <c r="B14" s="12"/>
      <c r="C14" s="12"/>
      <c r="D14" s="12"/>
      <c r="E14" s="12"/>
      <c r="F14" s="12"/>
      <c r="G14" s="12"/>
      <c r="H14" s="12"/>
      <c r="I14" s="12"/>
      <c r="J14" s="12"/>
      <c r="K14" s="12"/>
      <c r="L14" s="12"/>
      <c r="M14" s="12"/>
      <c r="N14" s="12"/>
      <c r="O14" s="12"/>
      <c r="P14" s="12"/>
      <c r="Q14" s="12"/>
      <c r="R14" s="12"/>
      <c r="S14" s="12"/>
      <c r="T14" s="12"/>
      <c r="U14" s="12"/>
      <c r="V14" s="12"/>
      <c r="W14" s="57"/>
    </row>
    <row r="15" spans="1:24" ht="15.75">
      <c r="A15" s="56"/>
      <c r="B15" s="12" t="s">
        <v>133</v>
      </c>
      <c r="C15" s="12"/>
      <c r="D15" s="12"/>
      <c r="E15" s="316">
        <f>data2!B11</f>
        <v>1011</v>
      </c>
      <c r="F15" s="316"/>
      <c r="G15" s="316"/>
      <c r="H15" s="12"/>
      <c r="I15" s="12"/>
      <c r="J15" s="12"/>
      <c r="K15" s="12"/>
      <c r="L15" s="12"/>
      <c r="M15" s="12" t="s">
        <v>547</v>
      </c>
      <c r="N15" s="12"/>
      <c r="O15" s="192" t="str">
        <f>data2!B7</f>
        <v>SBI,MANGALAGIRI</v>
      </c>
      <c r="P15" s="12"/>
      <c r="Q15" s="12"/>
      <c r="R15" s="12"/>
      <c r="S15" s="12"/>
      <c r="T15" s="12"/>
      <c r="U15" s="12"/>
      <c r="V15" s="12"/>
      <c r="W15" s="57"/>
    </row>
    <row r="16" spans="1:24" ht="5.25" customHeight="1">
      <c r="A16" s="56"/>
      <c r="B16" s="12"/>
      <c r="C16" s="12"/>
      <c r="D16" s="12"/>
      <c r="E16" s="37"/>
      <c r="F16" s="37"/>
      <c r="G16" s="37"/>
      <c r="H16" s="12"/>
      <c r="I16" s="12"/>
      <c r="J16" s="12"/>
      <c r="K16" s="12"/>
      <c r="L16" s="12"/>
      <c r="M16" s="12"/>
      <c r="N16" s="12"/>
      <c r="O16" s="12"/>
      <c r="P16" s="12"/>
      <c r="Q16" s="12"/>
      <c r="R16" s="12"/>
      <c r="S16" s="12"/>
      <c r="T16" s="12"/>
      <c r="U16" s="12"/>
      <c r="V16" s="12"/>
      <c r="W16" s="57"/>
    </row>
    <row r="17" spans="1:23" ht="15.75">
      <c r="A17" s="56"/>
      <c r="B17" s="12" t="s">
        <v>134</v>
      </c>
      <c r="C17" s="12"/>
      <c r="D17" s="12"/>
      <c r="E17" s="12"/>
      <c r="F17" s="114">
        <v>2</v>
      </c>
      <c r="G17" s="114">
        <v>2</v>
      </c>
      <c r="H17" s="114">
        <v>0</v>
      </c>
      <c r="I17" s="114">
        <v>2</v>
      </c>
      <c r="J17" s="61"/>
      <c r="K17" s="114">
        <v>0</v>
      </c>
      <c r="L17" s="114">
        <v>2</v>
      </c>
      <c r="M17" s="61"/>
      <c r="N17" s="61"/>
      <c r="O17" s="114">
        <v>1</v>
      </c>
      <c r="P17" s="114">
        <v>9</v>
      </c>
      <c r="Q17" s="114">
        <v>1</v>
      </c>
      <c r="R17" s="61"/>
      <c r="S17" s="114"/>
      <c r="T17" s="114"/>
      <c r="U17" s="12"/>
      <c r="V17" s="12"/>
      <c r="W17" s="57"/>
    </row>
    <row r="18" spans="1:23" ht="17.25" customHeight="1">
      <c r="A18" s="56"/>
      <c r="B18" s="12"/>
      <c r="C18" s="12"/>
      <c r="D18" s="12"/>
      <c r="E18" s="323" t="s">
        <v>135</v>
      </c>
      <c r="F18" s="323"/>
      <c r="G18" s="323"/>
      <c r="H18" s="323"/>
      <c r="I18" s="323"/>
      <c r="J18" s="12"/>
      <c r="K18" s="315" t="s">
        <v>136</v>
      </c>
      <c r="L18" s="315"/>
      <c r="M18" s="37"/>
      <c r="N18" s="12"/>
      <c r="O18" s="315" t="s">
        <v>137</v>
      </c>
      <c r="P18" s="315"/>
      <c r="Q18" s="315"/>
      <c r="R18" s="12"/>
      <c r="S18" s="315" t="s">
        <v>138</v>
      </c>
      <c r="T18" s="315"/>
      <c r="U18" s="315"/>
      <c r="V18" s="12"/>
      <c r="W18" s="57"/>
    </row>
    <row r="19" spans="1:23" ht="5.25" customHeight="1">
      <c r="A19" s="56"/>
      <c r="B19" s="12"/>
      <c r="C19" s="12"/>
      <c r="D19" s="12"/>
      <c r="E19" s="62"/>
      <c r="F19" s="62"/>
      <c r="G19" s="62"/>
      <c r="H19" s="62"/>
      <c r="I19" s="62"/>
      <c r="J19" s="12"/>
      <c r="K19" s="37"/>
      <c r="L19" s="37"/>
      <c r="M19" s="37"/>
      <c r="N19" s="12"/>
      <c r="O19" s="37"/>
      <c r="P19" s="37"/>
      <c r="Q19" s="37"/>
      <c r="R19" s="12"/>
      <c r="S19" s="37"/>
      <c r="T19" s="37"/>
      <c r="U19" s="37"/>
      <c r="V19" s="12"/>
      <c r="W19" s="57"/>
    </row>
    <row r="20" spans="1:23" ht="15.75">
      <c r="A20" s="56"/>
      <c r="B20" s="12"/>
      <c r="C20" s="12"/>
      <c r="D20" s="12"/>
      <c r="E20" s="26"/>
      <c r="F20" s="114">
        <v>0</v>
      </c>
      <c r="G20" s="114">
        <v>5</v>
      </c>
      <c r="H20" s="44"/>
      <c r="I20" s="44"/>
      <c r="J20" s="44"/>
      <c r="K20" s="114">
        <v>0</v>
      </c>
      <c r="L20" s="114">
        <v>1</v>
      </c>
      <c r="M20" s="114">
        <v>0</v>
      </c>
      <c r="N20" s="44"/>
      <c r="O20" s="44"/>
      <c r="P20" s="44"/>
      <c r="Q20" s="114"/>
      <c r="R20" s="114"/>
      <c r="S20" s="114"/>
      <c r="T20" s="26"/>
      <c r="U20" s="12"/>
      <c r="V20" s="12"/>
      <c r="W20" s="57"/>
    </row>
    <row r="21" spans="1:23">
      <c r="A21" s="56"/>
      <c r="B21" s="12"/>
      <c r="C21" s="12"/>
      <c r="D21" s="12"/>
      <c r="E21" s="12"/>
      <c r="F21" s="315" t="s">
        <v>139</v>
      </c>
      <c r="G21" s="315"/>
      <c r="H21" s="315"/>
      <c r="I21" s="12"/>
      <c r="J21" s="12"/>
      <c r="K21" s="315" t="s">
        <v>140</v>
      </c>
      <c r="L21" s="315"/>
      <c r="M21" s="315"/>
      <c r="N21" s="12"/>
      <c r="O21" s="12"/>
      <c r="P21" s="37"/>
      <c r="Q21" s="12"/>
      <c r="R21" s="37" t="s">
        <v>141</v>
      </c>
      <c r="S21" s="12"/>
      <c r="T21" s="12"/>
      <c r="U21" s="12"/>
      <c r="V21" s="12"/>
      <c r="W21" s="57"/>
    </row>
    <row r="22" spans="1:23">
      <c r="A22" s="56"/>
      <c r="B22" s="12"/>
      <c r="C22" s="12"/>
      <c r="D22" s="12"/>
      <c r="E22" s="12"/>
      <c r="F22" s="37"/>
      <c r="G22" s="37"/>
      <c r="H22" s="37"/>
      <c r="I22" s="12"/>
      <c r="J22" s="12"/>
      <c r="K22" s="37"/>
      <c r="L22" s="37"/>
      <c r="M22" s="37"/>
      <c r="N22" s="12"/>
      <c r="O22" s="37"/>
      <c r="P22" s="37"/>
      <c r="Q22" s="37"/>
      <c r="R22" s="37"/>
      <c r="S22" s="12"/>
      <c r="T22" s="12"/>
      <c r="U22" s="12"/>
      <c r="V22" s="12"/>
      <c r="W22" s="57"/>
    </row>
    <row r="23" spans="1:23" ht="15.75">
      <c r="A23" s="56"/>
      <c r="B23" s="12" t="s">
        <v>142</v>
      </c>
      <c r="C23" s="12"/>
      <c r="D23" s="316" t="s">
        <v>76</v>
      </c>
      <c r="E23" s="316"/>
      <c r="F23" s="310" t="s">
        <v>143</v>
      </c>
      <c r="G23" s="310"/>
      <c r="H23" s="310"/>
      <c r="I23" s="310"/>
      <c r="J23" s="110" t="s">
        <v>78</v>
      </c>
      <c r="K23" s="37"/>
      <c r="L23" s="37"/>
      <c r="M23" s="37" t="s">
        <v>144</v>
      </c>
      <c r="N23" s="12"/>
      <c r="O23" s="110">
        <v>2</v>
      </c>
      <c r="P23" s="110">
        <v>2</v>
      </c>
      <c r="Q23" s="110">
        <v>0</v>
      </c>
      <c r="R23" s="110">
        <v>2</v>
      </c>
      <c r="S23" s="12"/>
      <c r="T23" s="12"/>
      <c r="U23" s="12"/>
      <c r="V23" s="12"/>
      <c r="W23" s="57"/>
    </row>
    <row r="24" spans="1:23">
      <c r="A24" s="56"/>
      <c r="B24" s="12" t="s">
        <v>145</v>
      </c>
      <c r="C24" s="12"/>
      <c r="D24" s="12"/>
      <c r="E24" s="12"/>
      <c r="F24" s="12" t="s">
        <v>146</v>
      </c>
      <c r="G24" s="12"/>
      <c r="H24" s="12"/>
      <c r="I24" s="12"/>
      <c r="J24" s="12"/>
      <c r="K24" s="12" t="s">
        <v>147</v>
      </c>
      <c r="L24" s="12"/>
      <c r="M24" s="12"/>
      <c r="N24" s="12"/>
      <c r="O24" s="12"/>
      <c r="P24" s="12"/>
      <c r="Q24" s="12"/>
      <c r="R24" s="12"/>
      <c r="S24" s="12"/>
      <c r="T24" s="12"/>
      <c r="U24" s="12"/>
      <c r="V24" s="12"/>
      <c r="W24" s="57"/>
    </row>
    <row r="25" spans="1:23">
      <c r="A25" s="56"/>
      <c r="B25" s="12"/>
      <c r="C25" s="12"/>
      <c r="D25" s="12"/>
      <c r="E25" s="12"/>
      <c r="F25" s="12"/>
      <c r="G25" s="12"/>
      <c r="H25" s="12"/>
      <c r="I25" s="12"/>
      <c r="J25" s="12"/>
      <c r="K25" s="12"/>
      <c r="L25" s="12"/>
      <c r="M25" s="12"/>
      <c r="N25" s="12"/>
      <c r="O25" s="12"/>
      <c r="P25" s="12"/>
      <c r="Q25" s="12"/>
      <c r="R25" s="12"/>
      <c r="S25" s="12"/>
      <c r="T25" s="12"/>
      <c r="U25" s="12"/>
      <c r="V25" s="12"/>
      <c r="W25" s="57"/>
    </row>
    <row r="26" spans="1:23" ht="17.25" customHeight="1">
      <c r="A26" s="56"/>
      <c r="B26" s="37" t="s">
        <v>148</v>
      </c>
      <c r="C26" s="314">
        <f>'form47-p1'!J41</f>
        <v>244435</v>
      </c>
      <c r="D26" s="314"/>
      <c r="E26" s="314"/>
      <c r="F26" s="314"/>
      <c r="G26" s="12" t="s">
        <v>149</v>
      </c>
      <c r="H26" s="12"/>
      <c r="I26" s="12"/>
      <c r="J26" s="12"/>
      <c r="K26" s="314">
        <f>'form47-p1'!J43</f>
        <v>24921</v>
      </c>
      <c r="L26" s="314"/>
      <c r="M26" s="314"/>
      <c r="N26" s="314"/>
      <c r="O26" s="12" t="s">
        <v>150</v>
      </c>
      <c r="P26" s="12"/>
      <c r="Q26" s="12"/>
      <c r="R26" s="314">
        <f>'form47-p1'!J45</f>
        <v>219514</v>
      </c>
      <c r="S26" s="314"/>
      <c r="T26" s="314"/>
      <c r="U26" s="314"/>
      <c r="V26" s="314"/>
      <c r="W26" s="57"/>
    </row>
    <row r="27" spans="1:23" ht="19.5" customHeight="1">
      <c r="A27" s="56"/>
      <c r="B27" s="63" t="s">
        <v>151</v>
      </c>
      <c r="C27" s="64" t="str">
        <f>B53</f>
        <v>(Two Lakhs Nineteen Thousand Five Hundred and Fourteen rupees only)</v>
      </c>
      <c r="D27" s="12"/>
      <c r="E27" s="12"/>
      <c r="F27" s="12"/>
      <c r="G27" s="12"/>
      <c r="H27" s="12"/>
      <c r="I27" s="12"/>
      <c r="J27" s="12"/>
      <c r="K27" s="12"/>
      <c r="L27" s="12"/>
      <c r="M27" s="12"/>
      <c r="N27" s="12"/>
      <c r="O27" s="12"/>
      <c r="P27" s="12"/>
      <c r="Q27" s="12"/>
      <c r="R27" s="12"/>
      <c r="S27" s="12"/>
      <c r="T27" s="12"/>
      <c r="U27" s="12"/>
      <c r="V27" s="12"/>
      <c r="W27" s="57"/>
    </row>
    <row r="28" spans="1:23" ht="21" customHeight="1">
      <c r="A28" s="56"/>
      <c r="B28" s="12" t="s">
        <v>501</v>
      </c>
      <c r="C28" s="12"/>
      <c r="D28" s="12"/>
      <c r="E28" s="12"/>
      <c r="F28" s="12" t="s">
        <v>522</v>
      </c>
      <c r="G28" s="12"/>
      <c r="H28" s="12"/>
      <c r="I28" s="12"/>
      <c r="J28" s="12" t="s">
        <v>523</v>
      </c>
      <c r="K28" s="12"/>
      <c r="L28" s="12"/>
      <c r="M28" s="12"/>
      <c r="N28" s="12"/>
      <c r="O28" s="12"/>
      <c r="P28" s="12"/>
      <c r="Q28" s="37"/>
      <c r="R28" s="12"/>
      <c r="S28" s="12"/>
      <c r="T28" s="12"/>
      <c r="U28" s="12"/>
      <c r="V28" s="12"/>
      <c r="W28" s="57"/>
    </row>
    <row r="29" spans="1:23" ht="18.75" customHeight="1">
      <c r="A29" s="56"/>
      <c r="B29" s="12" t="s">
        <v>488</v>
      </c>
      <c r="C29" s="12"/>
      <c r="D29" s="12"/>
      <c r="E29" s="12"/>
      <c r="F29" s="12"/>
      <c r="G29" s="12"/>
      <c r="H29" s="12"/>
      <c r="I29" s="12"/>
      <c r="J29" s="12"/>
      <c r="K29" s="12"/>
      <c r="L29" s="12"/>
      <c r="M29" s="12"/>
      <c r="N29" s="12"/>
      <c r="O29" s="12"/>
      <c r="P29" s="12"/>
      <c r="Q29" s="12"/>
      <c r="R29" s="12"/>
      <c r="S29" s="12"/>
      <c r="T29" s="12"/>
      <c r="U29" s="12"/>
      <c r="V29" s="12"/>
      <c r="W29" s="57"/>
    </row>
    <row r="30" spans="1:23" ht="15.75" customHeight="1">
      <c r="A30" s="56"/>
      <c r="B30" s="310" t="s">
        <v>489</v>
      </c>
      <c r="C30" s="310"/>
      <c r="D30" s="310"/>
      <c r="E30" s="310"/>
      <c r="F30" s="310"/>
      <c r="G30" s="12"/>
      <c r="H30" s="12"/>
      <c r="I30" s="12"/>
      <c r="J30" s="12"/>
      <c r="K30" s="12"/>
      <c r="L30" s="12"/>
      <c r="M30" s="12"/>
      <c r="N30" s="12"/>
      <c r="O30" s="12"/>
      <c r="P30" s="12"/>
      <c r="Q30" s="12"/>
      <c r="R30" s="12"/>
      <c r="S30" s="12"/>
      <c r="T30" s="12"/>
      <c r="U30" s="12"/>
      <c r="V30" s="12"/>
      <c r="W30" s="57"/>
    </row>
    <row r="31" spans="1:23">
      <c r="A31" s="56"/>
      <c r="B31" s="12"/>
      <c r="C31" s="12"/>
      <c r="D31" s="12"/>
      <c r="E31" s="12"/>
      <c r="F31" s="12"/>
      <c r="G31" s="12"/>
      <c r="H31" s="12"/>
      <c r="I31" s="12"/>
      <c r="J31" s="12"/>
      <c r="K31" s="12"/>
      <c r="L31" s="12"/>
      <c r="M31" s="12"/>
      <c r="N31" s="12"/>
      <c r="O31" s="12"/>
      <c r="P31" s="12"/>
      <c r="Q31" s="12"/>
      <c r="R31" s="12"/>
      <c r="S31" s="12"/>
      <c r="T31" s="12"/>
      <c r="U31" s="12"/>
      <c r="V31" s="12"/>
      <c r="W31" s="57"/>
    </row>
    <row r="32" spans="1:23">
      <c r="A32" s="56"/>
      <c r="B32" s="12"/>
      <c r="C32" s="12"/>
      <c r="D32" s="12"/>
      <c r="E32" s="12"/>
      <c r="F32" s="12"/>
      <c r="G32" s="12"/>
      <c r="H32" s="12"/>
      <c r="I32" s="12"/>
      <c r="J32" s="12"/>
      <c r="K32" s="12"/>
      <c r="L32" s="12"/>
      <c r="M32" s="12"/>
      <c r="N32" s="12"/>
      <c r="O32" s="12"/>
      <c r="P32" s="12"/>
      <c r="Q32" s="12"/>
      <c r="R32" s="12"/>
      <c r="S32" s="12"/>
      <c r="T32" s="12"/>
      <c r="U32" s="12"/>
      <c r="V32" s="12"/>
      <c r="W32" s="57"/>
    </row>
    <row r="33" spans="1:23">
      <c r="A33" s="56"/>
      <c r="B33" s="12"/>
      <c r="C33" s="12" t="s">
        <v>152</v>
      </c>
      <c r="D33" s="12"/>
      <c r="E33" s="12"/>
      <c r="F33" s="12"/>
      <c r="G33" s="12"/>
      <c r="H33" s="12"/>
      <c r="I33" s="12"/>
      <c r="J33" s="12" t="s">
        <v>153</v>
      </c>
      <c r="K33" s="12"/>
      <c r="L33" s="12"/>
      <c r="M33" s="12"/>
      <c r="N33" s="12"/>
      <c r="O33" s="12"/>
      <c r="P33" s="12" t="s">
        <v>154</v>
      </c>
      <c r="Q33" s="12"/>
      <c r="R33" s="12"/>
      <c r="S33" s="12"/>
      <c r="T33" s="12"/>
      <c r="U33" s="12"/>
      <c r="V33" s="12"/>
      <c r="W33" s="57"/>
    </row>
    <row r="34" spans="1:23">
      <c r="A34" s="56"/>
      <c r="B34" s="12"/>
      <c r="C34" s="12"/>
      <c r="D34" s="12"/>
      <c r="E34" s="12"/>
      <c r="F34" s="12"/>
      <c r="G34" s="12"/>
      <c r="H34" s="12"/>
      <c r="I34" s="12"/>
      <c r="J34" s="12"/>
      <c r="K34" s="12"/>
      <c r="L34" s="12"/>
      <c r="M34" s="12"/>
      <c r="N34" s="12"/>
      <c r="O34" s="12"/>
      <c r="P34" s="12"/>
      <c r="Q34" s="12"/>
      <c r="R34" s="12"/>
      <c r="S34" s="12"/>
      <c r="T34" s="12"/>
      <c r="U34" s="12"/>
      <c r="V34" s="12"/>
      <c r="W34" s="57"/>
    </row>
    <row r="35" spans="1:23">
      <c r="A35" s="56"/>
      <c r="B35" s="12"/>
      <c r="C35" s="12"/>
      <c r="D35" s="12"/>
      <c r="E35" s="12"/>
      <c r="F35" s="12"/>
      <c r="G35" s="12"/>
      <c r="H35" s="12"/>
      <c r="I35" s="12"/>
      <c r="J35" s="12"/>
      <c r="K35" s="12"/>
      <c r="L35" s="12"/>
      <c r="M35" s="12"/>
      <c r="N35" s="12"/>
      <c r="O35" s="12"/>
      <c r="P35" s="12"/>
      <c r="Q35" s="12"/>
      <c r="R35" s="12"/>
      <c r="S35" s="12"/>
      <c r="T35" s="12"/>
      <c r="U35" s="12"/>
      <c r="V35" s="12"/>
      <c r="W35" s="57"/>
    </row>
    <row r="36" spans="1:23">
      <c r="A36" s="56"/>
      <c r="B36" s="12"/>
      <c r="C36" s="12" t="s">
        <v>155</v>
      </c>
      <c r="D36" s="12"/>
      <c r="E36" s="12"/>
      <c r="F36" s="12"/>
      <c r="G36" s="12"/>
      <c r="H36" s="12"/>
      <c r="I36" s="12"/>
      <c r="J36" s="12" t="s">
        <v>152</v>
      </c>
      <c r="K36" s="12"/>
      <c r="L36" s="12"/>
      <c r="M36" s="12"/>
      <c r="N36" s="12"/>
      <c r="O36" s="12"/>
      <c r="P36" s="12" t="s">
        <v>156</v>
      </c>
      <c r="Q36" s="12"/>
      <c r="R36" s="12"/>
      <c r="S36" s="12"/>
      <c r="T36" s="12"/>
      <c r="U36" s="12"/>
      <c r="V36" s="12"/>
      <c r="W36" s="57"/>
    </row>
    <row r="37" spans="1:23" ht="6.75" customHeight="1" thickBot="1">
      <c r="A37" s="65"/>
      <c r="B37" s="66"/>
      <c r="C37" s="66"/>
      <c r="D37" s="66"/>
      <c r="E37" s="66"/>
      <c r="F37" s="66"/>
      <c r="G37" s="66"/>
      <c r="H37" s="66"/>
      <c r="I37" s="66"/>
      <c r="J37" s="66"/>
      <c r="K37" s="66"/>
      <c r="L37" s="66"/>
      <c r="M37" s="66"/>
      <c r="N37" s="66"/>
      <c r="O37" s="66"/>
      <c r="P37" s="66"/>
      <c r="Q37" s="66"/>
      <c r="R37" s="66"/>
      <c r="S37" s="66"/>
      <c r="T37" s="66"/>
      <c r="U37" s="66"/>
      <c r="V37" s="66"/>
      <c r="W37" s="60"/>
    </row>
    <row r="38" spans="1:23" ht="30" customHeight="1" thickBot="1"/>
    <row r="39" spans="1:23">
      <c r="A39" s="53"/>
      <c r="B39" s="54"/>
      <c r="C39" s="54"/>
      <c r="D39" s="54"/>
      <c r="E39" s="54"/>
      <c r="F39" s="54"/>
      <c r="G39" s="54"/>
      <c r="H39" s="54"/>
      <c r="I39" s="54"/>
      <c r="J39" s="54"/>
      <c r="K39" s="54"/>
      <c r="L39" s="54"/>
      <c r="M39" s="54"/>
      <c r="N39" s="54"/>
      <c r="O39" s="54"/>
      <c r="P39" s="54"/>
      <c r="Q39" s="54"/>
      <c r="R39" s="54"/>
      <c r="S39" s="54"/>
      <c r="T39" s="54"/>
      <c r="U39" s="54"/>
      <c r="V39" s="54"/>
      <c r="W39" s="55"/>
    </row>
    <row r="40" spans="1:23" ht="18">
      <c r="A40" s="56"/>
      <c r="B40" s="321" t="s">
        <v>157</v>
      </c>
      <c r="C40" s="321"/>
      <c r="D40" s="321"/>
      <c r="E40" s="321"/>
      <c r="F40" s="321"/>
      <c r="G40" s="321"/>
      <c r="H40" s="321"/>
      <c r="I40" s="321"/>
      <c r="J40" s="321"/>
      <c r="K40" s="321"/>
      <c r="L40" s="321"/>
      <c r="M40" s="321"/>
      <c r="N40" s="321"/>
      <c r="O40" s="321"/>
      <c r="P40" s="321"/>
      <c r="Q40" s="321"/>
      <c r="R40" s="321"/>
      <c r="S40" s="321"/>
      <c r="T40" s="321"/>
      <c r="U40" s="321"/>
      <c r="V40" s="321"/>
      <c r="W40" s="57"/>
    </row>
    <row r="41" spans="1:23" ht="14.25">
      <c r="A41" s="56"/>
      <c r="B41" s="322" t="s">
        <v>158</v>
      </c>
      <c r="C41" s="322"/>
      <c r="D41" s="322"/>
      <c r="E41" s="322"/>
      <c r="F41" s="322"/>
      <c r="G41" s="322"/>
      <c r="H41" s="322"/>
      <c r="I41" s="322"/>
      <c r="J41" s="322"/>
      <c r="K41" s="322"/>
      <c r="L41" s="322"/>
      <c r="M41" s="322"/>
      <c r="N41" s="322"/>
      <c r="O41" s="322"/>
      <c r="P41" s="322"/>
      <c r="Q41" s="322"/>
      <c r="R41" s="322"/>
      <c r="S41" s="322"/>
      <c r="T41" s="322"/>
      <c r="U41" s="322"/>
      <c r="V41" s="322"/>
      <c r="W41" s="57"/>
    </row>
    <row r="42" spans="1:23" ht="14.25">
      <c r="A42" s="56"/>
      <c r="B42" s="322" t="s">
        <v>159</v>
      </c>
      <c r="C42" s="322"/>
      <c r="D42" s="322"/>
      <c r="E42" s="322"/>
      <c r="F42" s="322"/>
      <c r="G42" s="322"/>
      <c r="H42" s="322"/>
      <c r="I42" s="322"/>
      <c r="J42" s="322"/>
      <c r="K42" s="322"/>
      <c r="L42" s="322"/>
      <c r="M42" s="322"/>
      <c r="N42" s="322"/>
      <c r="O42" s="322"/>
      <c r="P42" s="322"/>
      <c r="Q42" s="322"/>
      <c r="R42" s="322"/>
      <c r="S42" s="322"/>
      <c r="T42" s="322"/>
      <c r="U42" s="322"/>
      <c r="V42" s="322"/>
      <c r="W42" s="57"/>
    </row>
    <row r="43" spans="1:23">
      <c r="A43" s="56"/>
      <c r="B43" s="12"/>
      <c r="C43" s="12"/>
      <c r="D43" s="12"/>
      <c r="E43" s="12"/>
      <c r="F43" s="12"/>
      <c r="G43" s="12"/>
      <c r="H43" s="12"/>
      <c r="I43" s="12"/>
      <c r="J43" s="12"/>
      <c r="K43" s="12"/>
      <c r="L43" s="12"/>
      <c r="M43" s="12"/>
      <c r="N43" s="12"/>
      <c r="O43" s="12"/>
      <c r="P43" s="12"/>
      <c r="Q43" s="12"/>
      <c r="R43" s="12"/>
      <c r="S43" s="12"/>
      <c r="T43" s="12"/>
      <c r="U43" s="12"/>
      <c r="V43" s="12"/>
      <c r="W43" s="57"/>
    </row>
    <row r="44" spans="1:23" ht="15" customHeight="1">
      <c r="A44" s="56"/>
      <c r="B44" s="118" t="str">
        <f>CONCATENATE(data2!A3,"   ",data2!B3)</f>
        <v>D. D. O. Code:   06080308006</v>
      </c>
      <c r="C44" s="118"/>
      <c r="D44" s="249"/>
      <c r="E44" s="249"/>
      <c r="F44" s="249"/>
      <c r="G44" s="249"/>
      <c r="H44" s="248"/>
      <c r="I44" s="248"/>
      <c r="J44" s="12"/>
      <c r="K44" s="315" t="str">
        <f>CONCATENATE(data2!A2,   data2!B2)</f>
        <v>Treasury / P. A. O. Code:0608</v>
      </c>
      <c r="L44" s="315"/>
      <c r="M44" s="315"/>
      <c r="N44" s="315"/>
      <c r="O44" s="315"/>
      <c r="P44" s="315"/>
      <c r="Q44" s="315"/>
      <c r="R44" s="315"/>
      <c r="S44" s="12"/>
      <c r="T44" s="12"/>
      <c r="U44" s="12"/>
      <c r="V44" s="12"/>
      <c r="W44" s="57"/>
    </row>
    <row r="45" spans="1:23">
      <c r="A45" s="56"/>
      <c r="B45" s="12"/>
      <c r="C45" s="12"/>
      <c r="D45" s="12"/>
      <c r="E45" s="12"/>
      <c r="F45" s="12"/>
      <c r="G45" s="12"/>
      <c r="H45" s="12"/>
      <c r="I45" s="12"/>
      <c r="J45" s="12"/>
      <c r="K45" s="12"/>
      <c r="L45" s="12"/>
      <c r="M45" s="12"/>
      <c r="N45" s="12"/>
      <c r="O45" s="12"/>
      <c r="P45" s="12"/>
      <c r="Q45" s="12"/>
      <c r="R45" s="12"/>
      <c r="S45" s="12"/>
      <c r="T45" s="12"/>
      <c r="U45" s="12"/>
      <c r="V45" s="12"/>
      <c r="W45" s="57"/>
    </row>
    <row r="46" spans="1:23">
      <c r="A46" s="56"/>
      <c r="B46" s="12" t="str">
        <f>CONCATENATE(data2!A4,"   ",data2!B4)</f>
        <v>D. D. O. Designation   HEAD MASTER</v>
      </c>
      <c r="C46" s="12"/>
      <c r="D46" s="12"/>
      <c r="E46" s="12"/>
      <c r="F46" s="12"/>
      <c r="G46" s="12"/>
      <c r="H46" s="12"/>
      <c r="I46" s="12"/>
      <c r="J46" s="12"/>
      <c r="K46" s="12" t="s">
        <v>541</v>
      </c>
      <c r="L46" s="12"/>
      <c r="M46" s="12"/>
      <c r="N46" s="12"/>
      <c r="O46" s="192" t="str">
        <f>data2!B10</f>
        <v>MANGALAGIRI</v>
      </c>
      <c r="P46" s="12"/>
      <c r="Q46" s="12"/>
      <c r="R46" s="12"/>
      <c r="S46" s="12"/>
      <c r="T46" s="12"/>
      <c r="U46" s="12"/>
      <c r="V46" s="12"/>
      <c r="W46" s="57"/>
    </row>
    <row r="47" spans="1:23">
      <c r="A47" s="56"/>
      <c r="B47" s="12" t="s">
        <v>160</v>
      </c>
      <c r="C47" s="12"/>
      <c r="D47" s="12"/>
      <c r="E47" s="12"/>
      <c r="F47" s="12"/>
      <c r="G47" s="12"/>
      <c r="H47" s="12"/>
      <c r="I47" s="12"/>
      <c r="J47" s="12"/>
      <c r="K47" s="12"/>
      <c r="L47" s="12"/>
      <c r="M47" s="12"/>
      <c r="N47" s="12"/>
      <c r="O47" s="12"/>
      <c r="P47" s="12"/>
      <c r="Q47" s="12"/>
      <c r="R47" s="12"/>
      <c r="S47" s="12"/>
      <c r="T47" s="12"/>
      <c r="U47" s="12"/>
      <c r="V47" s="12"/>
      <c r="W47" s="57"/>
    </row>
    <row r="48" spans="1:23">
      <c r="A48" s="56"/>
      <c r="B48" s="12" t="s">
        <v>161</v>
      </c>
      <c r="C48" s="12"/>
      <c r="D48" s="12"/>
      <c r="E48" s="12"/>
      <c r="F48" s="12"/>
      <c r="G48" s="12"/>
      <c r="H48" s="12"/>
      <c r="I48" s="12"/>
      <c r="J48" s="12"/>
      <c r="K48" s="12"/>
      <c r="L48" s="12"/>
      <c r="M48" s="12"/>
      <c r="N48" s="12"/>
      <c r="O48" s="12"/>
      <c r="P48" s="12"/>
      <c r="Q48" s="12"/>
      <c r="R48" s="12"/>
      <c r="S48" s="12"/>
      <c r="T48" s="12"/>
      <c r="U48" s="12"/>
      <c r="V48" s="12"/>
      <c r="W48" s="57"/>
    </row>
    <row r="49" spans="1:23" ht="18" customHeight="1">
      <c r="A49" s="56"/>
      <c r="B49" s="319" t="str">
        <f>data2!B7</f>
        <v>SBI,MANGALAGIRI</v>
      </c>
      <c r="C49" s="320"/>
      <c r="D49" s="320"/>
      <c r="E49" s="320"/>
      <c r="F49" s="320"/>
      <c r="G49" s="12"/>
      <c r="H49" s="12"/>
      <c r="I49" s="12"/>
      <c r="J49" s="12"/>
      <c r="K49" s="12"/>
      <c r="L49" s="12"/>
      <c r="M49" s="12"/>
      <c r="N49" s="12"/>
      <c r="O49" s="12"/>
      <c r="P49" s="12"/>
      <c r="Q49" s="12"/>
      <c r="R49" s="12"/>
      <c r="S49" s="12"/>
      <c r="T49" s="12"/>
      <c r="U49" s="12"/>
      <c r="V49" s="12"/>
      <c r="W49" s="57"/>
    </row>
    <row r="50" spans="1:23">
      <c r="A50" s="56"/>
      <c r="G50" s="12"/>
      <c r="H50" s="12"/>
      <c r="I50" s="12"/>
      <c r="J50" s="12"/>
      <c r="K50" s="12"/>
      <c r="L50" s="12"/>
      <c r="M50" s="12"/>
      <c r="N50" s="12"/>
      <c r="O50" s="12"/>
      <c r="P50" s="12"/>
      <c r="Q50" s="12"/>
      <c r="R50" s="12"/>
      <c r="S50" s="12"/>
      <c r="T50" s="12"/>
      <c r="U50" s="12"/>
      <c r="V50" s="12"/>
      <c r="W50" s="57"/>
    </row>
    <row r="51" spans="1:23">
      <c r="A51" s="56"/>
      <c r="B51" s="12"/>
      <c r="C51" s="12"/>
      <c r="D51" s="12"/>
      <c r="E51" s="12"/>
      <c r="F51" s="12"/>
      <c r="G51" s="12"/>
      <c r="H51" s="12"/>
      <c r="I51" s="12"/>
      <c r="J51" s="12"/>
      <c r="K51" s="12"/>
      <c r="L51" s="12"/>
      <c r="M51" s="12"/>
      <c r="N51" s="12"/>
      <c r="O51" s="12"/>
      <c r="P51" s="12"/>
      <c r="Q51" s="12"/>
      <c r="R51" s="12"/>
      <c r="S51" s="12"/>
      <c r="T51" s="12"/>
      <c r="U51" s="12"/>
      <c r="V51" s="12"/>
      <c r="W51" s="57"/>
    </row>
    <row r="52" spans="1:23" ht="16.5" customHeight="1">
      <c r="A52" s="56"/>
      <c r="B52" s="12" t="s">
        <v>162</v>
      </c>
      <c r="C52" s="12"/>
      <c r="D52" s="12"/>
      <c r="E52" s="12"/>
      <c r="F52" s="12"/>
      <c r="G52" s="12"/>
      <c r="H52" s="12"/>
      <c r="I52" s="12"/>
      <c r="J52" s="12"/>
      <c r="K52" s="12"/>
      <c r="L52" s="12"/>
      <c r="M52" s="12"/>
      <c r="N52" s="12"/>
      <c r="O52" s="12"/>
      <c r="P52" s="12"/>
      <c r="Q52" s="318">
        <f>'form47-p1'!J45</f>
        <v>219514</v>
      </c>
      <c r="R52" s="318"/>
      <c r="S52" s="318"/>
      <c r="T52" s="318"/>
      <c r="U52" s="318"/>
      <c r="V52" s="12"/>
      <c r="W52" s="57"/>
    </row>
    <row r="53" spans="1:23" ht="18" customHeight="1">
      <c r="A53" s="56"/>
      <c r="B53" s="64" t="str">
        <f>budjet!A14</f>
        <v>(Two Lakhs Nineteen Thousand Five Hundred and Fourteen rupees only)</v>
      </c>
      <c r="C53" s="12"/>
      <c r="D53" s="12"/>
      <c r="E53" s="12"/>
      <c r="F53" s="12"/>
      <c r="G53" s="12"/>
      <c r="H53" s="12"/>
      <c r="I53" s="12"/>
      <c r="J53" s="12"/>
      <c r="K53" s="12"/>
      <c r="L53" s="12"/>
      <c r="M53" s="12"/>
      <c r="N53" s="12"/>
      <c r="O53" s="12"/>
      <c r="P53" s="12"/>
      <c r="Q53" s="12"/>
      <c r="R53" s="12"/>
      <c r="S53" s="12"/>
      <c r="T53" s="12"/>
      <c r="U53" s="12"/>
      <c r="V53" s="12"/>
      <c r="W53" s="57"/>
    </row>
    <row r="54" spans="1:23" ht="18.75" customHeight="1">
      <c r="A54" s="56"/>
      <c r="B54" s="12" t="s">
        <v>336</v>
      </c>
      <c r="C54" s="12"/>
      <c r="D54" s="12"/>
      <c r="E54" s="12"/>
      <c r="F54" s="12"/>
      <c r="G54" s="12"/>
      <c r="H54" s="12"/>
      <c r="I54" s="12"/>
      <c r="J54" s="12"/>
      <c r="K54" s="12"/>
      <c r="L54" s="12"/>
      <c r="M54" s="12"/>
      <c r="N54" s="12"/>
      <c r="O54" s="12" t="s">
        <v>163</v>
      </c>
      <c r="P54" s="12"/>
      <c r="Q54" s="12"/>
      <c r="R54" s="12"/>
      <c r="S54" s="12"/>
      <c r="T54" s="12"/>
      <c r="U54" s="12"/>
      <c r="V54" s="12"/>
      <c r="W54" s="57"/>
    </row>
    <row r="55" spans="1:23" ht="15" customHeight="1">
      <c r="A55" s="56"/>
      <c r="B55" s="12" t="s">
        <v>164</v>
      </c>
      <c r="C55" s="12"/>
      <c r="D55" s="12"/>
      <c r="E55" s="12"/>
      <c r="F55" s="12"/>
      <c r="G55" s="12"/>
      <c r="H55" s="12"/>
      <c r="I55" s="12"/>
      <c r="J55" s="12"/>
      <c r="K55" s="12"/>
      <c r="L55" s="12"/>
      <c r="M55" s="12"/>
      <c r="N55" s="12"/>
      <c r="O55" s="12"/>
      <c r="P55" s="12"/>
      <c r="Q55" s="12"/>
      <c r="R55" s="12"/>
      <c r="S55" s="12"/>
      <c r="T55" s="12"/>
      <c r="U55" s="12"/>
      <c r="V55" s="12"/>
      <c r="W55" s="57"/>
    </row>
    <row r="56" spans="1:23">
      <c r="A56" s="56"/>
      <c r="B56" s="12"/>
      <c r="C56" s="12"/>
      <c r="D56" s="12"/>
      <c r="E56" s="12"/>
      <c r="F56" s="12"/>
      <c r="G56" s="12"/>
      <c r="H56" s="12"/>
      <c r="I56" s="12"/>
      <c r="J56" s="12"/>
      <c r="K56" s="12"/>
      <c r="L56" s="12"/>
      <c r="M56" s="12"/>
      <c r="N56" s="12"/>
      <c r="O56" s="12"/>
      <c r="P56" s="12"/>
      <c r="Q56" s="12"/>
      <c r="R56" s="12"/>
      <c r="S56" s="12"/>
      <c r="T56" s="12"/>
      <c r="U56" s="12"/>
      <c r="V56" s="12"/>
      <c r="W56" s="57"/>
    </row>
    <row r="57" spans="1:23">
      <c r="A57" s="56"/>
      <c r="B57" s="12"/>
      <c r="C57" s="12"/>
      <c r="D57" s="12"/>
      <c r="E57" s="12"/>
      <c r="F57" s="12"/>
      <c r="G57" s="12"/>
      <c r="H57" s="12"/>
      <c r="I57" s="12"/>
      <c r="J57" s="12"/>
      <c r="K57" s="12"/>
      <c r="L57" s="12"/>
      <c r="M57" s="12"/>
      <c r="N57" s="12"/>
      <c r="O57" s="12"/>
      <c r="P57" s="12"/>
      <c r="Q57" s="12"/>
      <c r="R57" s="12"/>
      <c r="S57" s="12"/>
      <c r="T57" s="12"/>
      <c r="U57" s="12"/>
      <c r="V57" s="12"/>
      <c r="W57" s="57"/>
    </row>
    <row r="58" spans="1:23">
      <c r="A58" s="56"/>
      <c r="B58" s="12" t="s">
        <v>165</v>
      </c>
      <c r="C58" s="12"/>
      <c r="D58" s="12"/>
      <c r="E58" s="12"/>
      <c r="F58" s="12"/>
      <c r="G58" s="12"/>
      <c r="H58" s="12"/>
      <c r="I58" s="12"/>
      <c r="J58" s="12"/>
      <c r="K58" s="12"/>
      <c r="L58" s="12"/>
      <c r="M58" s="12" t="s">
        <v>166</v>
      </c>
      <c r="N58" s="12"/>
      <c r="O58" s="12"/>
      <c r="P58" s="12"/>
      <c r="Q58" s="12"/>
      <c r="R58" s="12"/>
      <c r="S58" s="12"/>
      <c r="T58" s="12"/>
      <c r="U58" s="12"/>
      <c r="V58" s="12"/>
      <c r="W58" s="57"/>
    </row>
    <row r="59" spans="1:23">
      <c r="A59" s="56"/>
      <c r="B59" s="12" t="s">
        <v>167</v>
      </c>
      <c r="C59" s="12"/>
      <c r="D59" s="12"/>
      <c r="E59" s="12"/>
      <c r="F59" s="12"/>
      <c r="G59" s="12"/>
      <c r="H59" s="12"/>
      <c r="I59" s="12"/>
      <c r="J59" s="12"/>
      <c r="K59" s="12"/>
      <c r="L59" s="12"/>
      <c r="M59" s="12"/>
      <c r="N59" s="12" t="s">
        <v>168</v>
      </c>
      <c r="O59" s="12"/>
      <c r="P59" s="12"/>
      <c r="Q59" s="12"/>
      <c r="R59" s="12"/>
      <c r="S59" s="12"/>
      <c r="T59" s="12"/>
      <c r="U59" s="12"/>
      <c r="V59" s="12"/>
      <c r="W59" s="57"/>
    </row>
    <row r="60" spans="1:23">
      <c r="A60" s="56"/>
      <c r="B60" s="12" t="s">
        <v>153</v>
      </c>
      <c r="C60" s="12"/>
      <c r="D60" s="12"/>
      <c r="E60" s="12"/>
      <c r="F60" s="12"/>
      <c r="G60" s="12"/>
      <c r="H60" s="12"/>
      <c r="I60" s="12"/>
      <c r="J60" s="12"/>
      <c r="K60" s="12"/>
      <c r="L60" s="12"/>
      <c r="M60" s="12"/>
      <c r="N60" s="12"/>
      <c r="O60" s="12"/>
      <c r="P60" s="12"/>
      <c r="Q60" s="12"/>
      <c r="R60" s="12"/>
      <c r="S60" s="12"/>
      <c r="T60" s="12"/>
      <c r="U60" s="12"/>
      <c r="V60" s="12"/>
      <c r="W60" s="57"/>
    </row>
    <row r="61" spans="1:23">
      <c r="A61" s="56"/>
      <c r="B61" s="12"/>
      <c r="C61" s="12"/>
      <c r="D61" s="12"/>
      <c r="E61" s="12"/>
      <c r="F61" s="12"/>
      <c r="G61" s="12"/>
      <c r="H61" s="12"/>
      <c r="I61" s="12"/>
      <c r="J61" s="12"/>
      <c r="K61" s="12"/>
      <c r="L61" s="12"/>
      <c r="M61" s="12"/>
      <c r="N61" s="12"/>
      <c r="O61" s="12"/>
      <c r="P61" s="12"/>
      <c r="Q61" s="12"/>
      <c r="R61" s="12"/>
      <c r="S61" s="12"/>
      <c r="T61" s="12"/>
      <c r="U61" s="12"/>
      <c r="V61" s="12"/>
      <c r="W61" s="57"/>
    </row>
    <row r="62" spans="1:23">
      <c r="A62" s="56"/>
      <c r="B62" s="12"/>
      <c r="C62" s="12"/>
      <c r="D62" s="12"/>
      <c r="E62" s="12"/>
      <c r="F62" s="12"/>
      <c r="G62" s="12"/>
      <c r="H62" s="12"/>
      <c r="I62" s="12"/>
      <c r="J62" s="12"/>
      <c r="K62" s="12"/>
      <c r="L62" s="12"/>
      <c r="M62" s="12"/>
      <c r="N62" s="12"/>
      <c r="O62" s="12"/>
      <c r="P62" s="12"/>
      <c r="Q62" s="12"/>
      <c r="R62" s="12"/>
      <c r="S62" s="12"/>
      <c r="T62" s="12"/>
      <c r="U62" s="12"/>
      <c r="V62" s="12"/>
      <c r="W62" s="57"/>
    </row>
    <row r="63" spans="1:23">
      <c r="A63" s="56"/>
      <c r="B63" s="12"/>
      <c r="C63" s="12"/>
      <c r="D63" s="12"/>
      <c r="E63" s="12"/>
      <c r="F63" s="12"/>
      <c r="G63" s="12"/>
      <c r="H63" s="12"/>
      <c r="I63" s="12"/>
      <c r="J63" s="12"/>
      <c r="K63" s="12"/>
      <c r="L63" s="12"/>
      <c r="M63" s="12"/>
      <c r="N63" s="12"/>
      <c r="O63" s="12"/>
      <c r="P63" s="12"/>
      <c r="Q63" s="12"/>
      <c r="R63" s="12"/>
      <c r="S63" s="12"/>
      <c r="T63" s="12"/>
      <c r="U63" s="12"/>
      <c r="V63" s="12"/>
      <c r="W63" s="57"/>
    </row>
    <row r="64" spans="1:23">
      <c r="A64" s="56"/>
      <c r="B64" s="26" t="s">
        <v>169</v>
      </c>
      <c r="C64" s="12"/>
      <c r="D64" s="12"/>
      <c r="E64" s="12"/>
      <c r="F64" s="12"/>
      <c r="G64" s="12"/>
      <c r="H64" s="12"/>
      <c r="I64" s="12"/>
      <c r="J64" s="12"/>
      <c r="K64" s="12"/>
      <c r="L64" s="12"/>
      <c r="M64" s="12"/>
      <c r="N64" s="26" t="s">
        <v>170</v>
      </c>
      <c r="O64" s="12"/>
      <c r="P64" s="12"/>
      <c r="Q64" s="12"/>
      <c r="R64" s="12"/>
      <c r="S64" s="12"/>
      <c r="T64" s="12"/>
      <c r="U64" s="12"/>
      <c r="V64" s="12"/>
      <c r="W64" s="57"/>
    </row>
    <row r="65" spans="1:23">
      <c r="A65" s="56"/>
      <c r="B65" s="12"/>
      <c r="C65" s="12"/>
      <c r="D65" s="12"/>
      <c r="E65" s="12"/>
      <c r="F65" s="12"/>
      <c r="G65" s="12"/>
      <c r="H65" s="12"/>
      <c r="I65" s="12"/>
      <c r="J65" s="12"/>
      <c r="K65" s="12"/>
      <c r="L65" s="12"/>
      <c r="M65" s="26" t="s">
        <v>171</v>
      </c>
      <c r="N65" s="12"/>
      <c r="O65" s="12"/>
      <c r="P65" s="12"/>
      <c r="Q65" s="12"/>
      <c r="R65" s="12"/>
      <c r="S65" s="12"/>
      <c r="T65" s="12"/>
      <c r="U65" s="12"/>
      <c r="V65" s="12"/>
      <c r="W65" s="57"/>
    </row>
    <row r="66" spans="1:23" ht="13.5" thickBot="1">
      <c r="A66" s="65"/>
      <c r="B66" s="66" t="s">
        <v>172</v>
      </c>
      <c r="C66" s="66"/>
      <c r="D66" s="66"/>
      <c r="E66" s="66"/>
      <c r="F66" s="66"/>
      <c r="G66" s="66"/>
      <c r="H66" s="66"/>
      <c r="I66" s="66"/>
      <c r="J66" s="66"/>
      <c r="K66" s="66"/>
      <c r="L66" s="66"/>
      <c r="M66" s="66"/>
      <c r="N66" s="66"/>
      <c r="O66" s="66"/>
      <c r="P66" s="66"/>
      <c r="Q66" s="66"/>
      <c r="R66" s="66"/>
      <c r="S66" s="66"/>
      <c r="T66" s="66"/>
      <c r="U66" s="66"/>
      <c r="V66" s="66"/>
      <c r="W66" s="60"/>
    </row>
  </sheetData>
  <sheetProtection password="CF7A" sheet="1" objects="1" scenarios="1"/>
  <mergeCells count="23">
    <mergeCell ref="Q52:U52"/>
    <mergeCell ref="K26:N26"/>
    <mergeCell ref="B49:F49"/>
    <mergeCell ref="B40:V40"/>
    <mergeCell ref="K44:R44"/>
    <mergeCell ref="B41:V41"/>
    <mergeCell ref="B42:V42"/>
    <mergeCell ref="N9:U9"/>
    <mergeCell ref="B2:V2"/>
    <mergeCell ref="B30:F30"/>
    <mergeCell ref="J3:N3"/>
    <mergeCell ref="C26:F26"/>
    <mergeCell ref="R26:V26"/>
    <mergeCell ref="F21:H21"/>
    <mergeCell ref="D23:E23"/>
    <mergeCell ref="E15:G15"/>
    <mergeCell ref="B5:G5"/>
    <mergeCell ref="S18:U18"/>
    <mergeCell ref="F23:I23"/>
    <mergeCell ref="E18:I18"/>
    <mergeCell ref="K18:L18"/>
    <mergeCell ref="O18:Q18"/>
    <mergeCell ref="K21:M21"/>
  </mergeCells>
  <phoneticPr fontId="6" type="noConversion"/>
  <pageMargins left="0.75" right="0.75" top="0.74" bottom="1" header="0.5" footer="0.5"/>
  <pageSetup paperSize="5" scale="96"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codeName="Sheet8" enableFormatConditionsCalculation="0">
    <tabColor indexed="14"/>
    <pageSetUpPr fitToPage="1"/>
  </sheetPr>
  <dimension ref="A1:W32"/>
  <sheetViews>
    <sheetView workbookViewId="0">
      <selection activeCell="A23" sqref="A23:IV26"/>
    </sheetView>
  </sheetViews>
  <sheetFormatPr defaultRowHeight="12.75"/>
  <cols>
    <col min="1" max="1" width="6.28515625" style="68" customWidth="1"/>
    <col min="2" max="2" width="10.28515625" style="68" customWidth="1"/>
    <col min="3" max="3" width="28.85546875" style="93" customWidth="1"/>
    <col min="4" max="4" width="22.42578125" style="68" customWidth="1"/>
    <col min="5" max="5" width="11.7109375" style="68" customWidth="1"/>
    <col min="6" max="6" width="8.85546875" style="68" customWidth="1"/>
    <col min="7" max="7" width="10.42578125" style="68" customWidth="1"/>
    <col min="8" max="8" width="9.140625" style="47"/>
    <col min="9" max="9" width="0" style="47" hidden="1" customWidth="1"/>
    <col min="10" max="16384" width="9.140625" style="47"/>
  </cols>
  <sheetData>
    <row r="1" spans="1:23" ht="30" customHeight="1">
      <c r="A1" s="299" t="str">
        <f>CONCATENATE(I1,"  ",I4)</f>
        <v>APGLI Shedule for the month of:  SEPTEMBER2009</v>
      </c>
      <c r="B1" s="299"/>
      <c r="C1" s="299"/>
      <c r="D1" s="299"/>
      <c r="E1" s="299"/>
      <c r="F1" s="299"/>
      <c r="G1" s="299"/>
      <c r="H1" s="299"/>
      <c r="I1" s="96" t="s">
        <v>5</v>
      </c>
      <c r="J1" s="196"/>
      <c r="K1" s="68"/>
      <c r="L1" s="196"/>
      <c r="M1" s="197"/>
    </row>
    <row r="2" spans="1:23" ht="27.75" customHeight="1">
      <c r="A2" s="324" t="str">
        <f>P4</f>
        <v xml:space="preserve"> Teaching staff of :ZPHS,RAVELA</v>
      </c>
      <c r="B2" s="325"/>
      <c r="C2" s="325"/>
      <c r="D2" s="325"/>
      <c r="E2" s="325"/>
      <c r="F2" s="325"/>
      <c r="G2" s="325"/>
      <c r="H2" s="326"/>
      <c r="I2" s="96"/>
      <c r="J2" s="196"/>
      <c r="L2" s="196"/>
      <c r="M2" s="197"/>
      <c r="P2" s="257" t="s">
        <v>550</v>
      </c>
      <c r="Q2" s="258"/>
      <c r="R2" s="258"/>
      <c r="S2" s="258"/>
      <c r="T2" s="258"/>
      <c r="U2" s="258"/>
      <c r="V2" s="258"/>
      <c r="W2" s="259"/>
    </row>
    <row r="3" spans="1:23" ht="36" customHeight="1">
      <c r="A3" s="324" t="str">
        <f>F.A!A3</f>
        <v>DDO CODE : 06080308006DDO PH NO:9912892677</v>
      </c>
      <c r="B3" s="325"/>
      <c r="C3" s="325"/>
      <c r="D3" s="325"/>
      <c r="E3" s="325"/>
      <c r="F3" s="325"/>
      <c r="G3" s="325"/>
      <c r="H3" s="326"/>
      <c r="I3" s="96"/>
      <c r="J3" s="196"/>
      <c r="L3" s="196"/>
      <c r="M3" s="197"/>
      <c r="P3" s="260" t="str">
        <f>data2!B6</f>
        <v>ZPHS,RAVELA</v>
      </c>
    </row>
    <row r="4" spans="1:23" ht="20.100000000000001" customHeight="1">
      <c r="A4" s="70" t="s">
        <v>173</v>
      </c>
      <c r="B4" s="70" t="s">
        <v>300</v>
      </c>
      <c r="C4" s="70" t="s">
        <v>330</v>
      </c>
      <c r="D4" s="70" t="s">
        <v>175</v>
      </c>
      <c r="E4" s="70" t="s">
        <v>57</v>
      </c>
      <c r="F4" s="70" t="s">
        <v>6</v>
      </c>
      <c r="G4" s="70" t="s">
        <v>7</v>
      </c>
      <c r="H4" s="70" t="s">
        <v>8</v>
      </c>
      <c r="I4" s="201" t="str">
        <f>data1!B1</f>
        <v>SEPTEMBER2009</v>
      </c>
      <c r="P4" s="47" t="str">
        <f>CONCATENATE(P2,":",P3)</f>
        <v xml:space="preserve"> Teaching staff of :ZPHS,RAVELA</v>
      </c>
    </row>
    <row r="5" spans="1:23" ht="20.100000000000001" customHeight="1">
      <c r="A5" s="70">
        <v>1</v>
      </c>
      <c r="B5" s="70">
        <f>salary!C5</f>
        <v>603898</v>
      </c>
      <c r="C5" s="239" t="str">
        <f>salary!B5</f>
        <v>A.Subba rao</v>
      </c>
      <c r="D5" s="70" t="str">
        <f>data1!J3</f>
        <v>L-2200898 A,</v>
      </c>
      <c r="E5" s="70">
        <f>salary!S5</f>
        <v>600</v>
      </c>
      <c r="F5" s="70">
        <f>salary!T5</f>
        <v>0</v>
      </c>
      <c r="G5" s="70"/>
      <c r="H5" s="70">
        <f t="shared" ref="H5:H26" si="0">E5+F5</f>
        <v>600</v>
      </c>
      <c r="I5" s="70"/>
    </row>
    <row r="6" spans="1:23" ht="20.100000000000001" customHeight="1">
      <c r="A6" s="70">
        <v>2</v>
      </c>
      <c r="B6" s="70">
        <f>salary!C6</f>
        <v>625250</v>
      </c>
      <c r="C6" s="239" t="str">
        <f>salary!B6</f>
        <v>T.Seetarami Reddy</v>
      </c>
      <c r="D6" s="70" t="str">
        <f>data1!J4</f>
        <v>L-2207242 A, B</v>
      </c>
      <c r="E6" s="70">
        <f>salary!S6</f>
        <v>350</v>
      </c>
      <c r="F6" s="70">
        <f>salary!T6</f>
        <v>0</v>
      </c>
      <c r="G6" s="70"/>
      <c r="H6" s="70">
        <f t="shared" si="0"/>
        <v>350</v>
      </c>
      <c r="I6" s="70"/>
    </row>
    <row r="7" spans="1:23" ht="20.100000000000001" customHeight="1">
      <c r="A7" s="70">
        <v>3</v>
      </c>
      <c r="B7" s="70">
        <f>salary!C7</f>
        <v>634044</v>
      </c>
      <c r="C7" s="239" t="str">
        <f>salary!B7</f>
        <v>P.Sambasiva Raju</v>
      </c>
      <c r="D7" s="70" t="str">
        <f>data1!J5</f>
        <v>L-2206503 A,B</v>
      </c>
      <c r="E7" s="70">
        <f>salary!S7</f>
        <v>250</v>
      </c>
      <c r="F7" s="70">
        <f>salary!T7</f>
        <v>0</v>
      </c>
      <c r="G7" s="70"/>
      <c r="H7" s="70">
        <f t="shared" si="0"/>
        <v>250</v>
      </c>
      <c r="I7" s="70"/>
    </row>
    <row r="8" spans="1:23" ht="20.100000000000001" customHeight="1">
      <c r="A8" s="70">
        <v>4</v>
      </c>
      <c r="B8" s="70">
        <f>salary!C8</f>
        <v>645241</v>
      </c>
      <c r="C8" s="239" t="str">
        <f>salary!B8</f>
        <v>L.Bhadraiah</v>
      </c>
      <c r="D8" s="70" t="str">
        <f>data1!J6</f>
        <v>L-2200991 A</v>
      </c>
      <c r="E8" s="70">
        <f>salary!S8</f>
        <v>250</v>
      </c>
      <c r="F8" s="70">
        <f>salary!T8</f>
        <v>0</v>
      </c>
      <c r="G8" s="70"/>
      <c r="H8" s="70">
        <f t="shared" si="0"/>
        <v>250</v>
      </c>
      <c r="I8" s="70"/>
    </row>
    <row r="9" spans="1:23" ht="20.100000000000001" customHeight="1">
      <c r="A9" s="70">
        <v>5</v>
      </c>
      <c r="B9" s="70">
        <f>salary!C9</f>
        <v>634055</v>
      </c>
      <c r="C9" s="239" t="str">
        <f>salary!B9</f>
        <v>SK.Shameem</v>
      </c>
      <c r="D9" s="70" t="str">
        <f>data1!J7</f>
        <v>L-2211738A</v>
      </c>
      <c r="E9" s="70">
        <f>salary!S9</f>
        <v>250</v>
      </c>
      <c r="F9" s="70">
        <f>salary!T9</f>
        <v>0</v>
      </c>
      <c r="G9" s="70"/>
      <c r="H9" s="70">
        <f t="shared" si="0"/>
        <v>250</v>
      </c>
      <c r="I9" s="70"/>
    </row>
    <row r="10" spans="1:23" ht="20.100000000000001" customHeight="1">
      <c r="A10" s="70">
        <v>6</v>
      </c>
      <c r="B10" s="70">
        <f>salary!C10</f>
        <v>603006</v>
      </c>
      <c r="C10" s="239" t="str">
        <f>salary!B10</f>
        <v>B.Vanaja Kumari</v>
      </c>
      <c r="D10" s="70" t="str">
        <f>data1!J8</f>
        <v>L-2207010A</v>
      </c>
      <c r="E10" s="70">
        <f>salary!S10</f>
        <v>350</v>
      </c>
      <c r="F10" s="70">
        <f>salary!T10</f>
        <v>0</v>
      </c>
      <c r="G10" s="70"/>
      <c r="H10" s="70">
        <f t="shared" si="0"/>
        <v>350</v>
      </c>
      <c r="I10" s="70"/>
    </row>
    <row r="11" spans="1:23" ht="20.100000000000001" customHeight="1">
      <c r="A11" s="70">
        <v>7</v>
      </c>
      <c r="B11" s="70">
        <f>salary!C11</f>
        <v>639666</v>
      </c>
      <c r="C11" s="239" t="str">
        <f>salary!B11</f>
        <v>S.K.Akbar</v>
      </c>
      <c r="D11" s="70" t="str">
        <f>data1!J9</f>
        <v>L-2201135A</v>
      </c>
      <c r="E11" s="70">
        <f>salary!S11</f>
        <v>450</v>
      </c>
      <c r="F11" s="70">
        <f>salary!T11</f>
        <v>420</v>
      </c>
      <c r="G11" s="70"/>
      <c r="H11" s="70">
        <f t="shared" si="0"/>
        <v>870</v>
      </c>
      <c r="I11" s="70"/>
    </row>
    <row r="12" spans="1:23" ht="20.100000000000001" customHeight="1">
      <c r="A12" s="70">
        <v>8</v>
      </c>
      <c r="B12" s="70">
        <f>salary!C12</f>
        <v>603242</v>
      </c>
      <c r="C12" s="239" t="str">
        <f>salary!B12</f>
        <v>Ch.S.Prasanthi Kumari</v>
      </c>
      <c r="D12" s="70" t="str">
        <f>data1!J10</f>
        <v>L-2209111A</v>
      </c>
      <c r="E12" s="70">
        <f>salary!S12</f>
        <v>250</v>
      </c>
      <c r="F12" s="70">
        <f>salary!T12</f>
        <v>0</v>
      </c>
      <c r="G12" s="70"/>
      <c r="H12" s="70">
        <f t="shared" si="0"/>
        <v>250</v>
      </c>
      <c r="I12" s="70"/>
    </row>
    <row r="13" spans="1:23" ht="20.100000000000001" customHeight="1">
      <c r="A13" s="70">
        <v>9</v>
      </c>
      <c r="B13" s="70">
        <f>salary!C13</f>
        <v>636097</v>
      </c>
      <c r="C13" s="239" t="str">
        <f>salary!B13</f>
        <v>S.Mary Heneela</v>
      </c>
      <c r="D13" s="70" t="str">
        <f>data1!J11</f>
        <v>L-2211795A</v>
      </c>
      <c r="E13" s="70">
        <f>salary!S13</f>
        <v>250</v>
      </c>
      <c r="F13" s="70">
        <f>salary!T13</f>
        <v>0</v>
      </c>
      <c r="G13" s="70"/>
      <c r="H13" s="70">
        <f t="shared" si="0"/>
        <v>250</v>
      </c>
      <c r="I13" s="70"/>
    </row>
    <row r="14" spans="1:23" ht="20.100000000000001" customHeight="1">
      <c r="A14" s="70">
        <v>10</v>
      </c>
      <c r="B14" s="70">
        <f>salary!C14</f>
        <v>625342</v>
      </c>
      <c r="C14" s="239" t="str">
        <f>salary!B14</f>
        <v>T.Padmavathi</v>
      </c>
      <c r="D14" s="70" t="str">
        <f>data1!J12</f>
        <v>L-2203749A,B</v>
      </c>
      <c r="E14" s="70">
        <f>salary!S14</f>
        <v>450</v>
      </c>
      <c r="F14" s="70">
        <f>salary!T14</f>
        <v>0</v>
      </c>
      <c r="G14" s="70"/>
      <c r="H14" s="70">
        <f t="shared" si="0"/>
        <v>450</v>
      </c>
      <c r="I14" s="70"/>
    </row>
    <row r="15" spans="1:23" ht="20.100000000000001" customHeight="1">
      <c r="A15" s="70">
        <v>11</v>
      </c>
      <c r="B15" s="70">
        <f>salary!C15</f>
        <v>625343</v>
      </c>
      <c r="C15" s="239" t="str">
        <f>salary!B15</f>
        <v>K.Steeven Babu</v>
      </c>
      <c r="D15" s="70" t="str">
        <f>data1!J13</f>
        <v>L-2205072A,B</v>
      </c>
      <c r="E15" s="70">
        <f>salary!S15</f>
        <v>450</v>
      </c>
      <c r="F15" s="70">
        <f>salary!T15</f>
        <v>0</v>
      </c>
      <c r="G15" s="70"/>
      <c r="H15" s="70">
        <f t="shared" si="0"/>
        <v>450</v>
      </c>
      <c r="I15" s="70"/>
    </row>
    <row r="16" spans="1:23" ht="20.100000000000001" customHeight="1">
      <c r="A16" s="70">
        <v>12</v>
      </c>
      <c r="B16" s="70">
        <f>salary!C16</f>
        <v>625228</v>
      </c>
      <c r="C16" s="239" t="str">
        <f>salary!B16</f>
        <v>N.Haragopal</v>
      </c>
      <c r="D16" s="70" t="str">
        <f>data1!J14</f>
        <v>L-2204391A,B</v>
      </c>
      <c r="E16" s="70">
        <f>salary!S16</f>
        <v>350</v>
      </c>
      <c r="F16" s="70">
        <f>salary!T16</f>
        <v>0</v>
      </c>
      <c r="G16" s="70"/>
      <c r="H16" s="70">
        <f t="shared" si="0"/>
        <v>350</v>
      </c>
      <c r="I16" s="70"/>
    </row>
    <row r="17" spans="1:9" ht="20.100000000000001" customHeight="1">
      <c r="A17" s="70">
        <v>13</v>
      </c>
      <c r="B17" s="70">
        <f>salary!C17</f>
        <v>0</v>
      </c>
      <c r="C17" s="239" t="str">
        <f>salary!B17</f>
        <v>J.Aruna Kumari</v>
      </c>
      <c r="D17" s="70">
        <f>data1!J15</f>
        <v>0</v>
      </c>
      <c r="E17" s="70">
        <f>salary!S17</f>
        <v>0</v>
      </c>
      <c r="F17" s="70">
        <f>salary!T17</f>
        <v>0</v>
      </c>
      <c r="G17" s="70"/>
      <c r="H17" s="70">
        <f t="shared" si="0"/>
        <v>0</v>
      </c>
      <c r="I17" s="70"/>
    </row>
    <row r="18" spans="1:9" ht="20.100000000000001" customHeight="1">
      <c r="A18" s="70">
        <v>14</v>
      </c>
      <c r="B18" s="70">
        <f>salary!C18</f>
        <v>634256</v>
      </c>
      <c r="C18" s="239" t="str">
        <f>salary!B18</f>
        <v>P.Radha Rani</v>
      </c>
      <c r="D18" s="70" t="str">
        <f>data1!J16</f>
        <v>L-2209718A</v>
      </c>
      <c r="E18" s="70">
        <f>salary!S18</f>
        <v>200</v>
      </c>
      <c r="F18" s="70">
        <f>salary!T18</f>
        <v>0</v>
      </c>
      <c r="G18" s="70"/>
      <c r="H18" s="70">
        <f t="shared" si="0"/>
        <v>200</v>
      </c>
      <c r="I18" s="70"/>
    </row>
    <row r="19" spans="1:9" ht="20.100000000000001" customHeight="1">
      <c r="A19" s="70">
        <v>15</v>
      </c>
      <c r="B19" s="70">
        <f>salary!C19</f>
        <v>625262</v>
      </c>
      <c r="C19" s="239" t="str">
        <f>salary!B19</f>
        <v>R.L.Marianna</v>
      </c>
      <c r="D19" s="70" t="str">
        <f>data1!J17</f>
        <v>L-2204183A,B</v>
      </c>
      <c r="E19" s="70">
        <f>salary!S19</f>
        <v>250</v>
      </c>
      <c r="F19" s="70">
        <f>salary!T19</f>
        <v>0</v>
      </c>
      <c r="G19" s="70"/>
      <c r="H19" s="70">
        <f t="shared" si="0"/>
        <v>250</v>
      </c>
      <c r="I19" s="70"/>
    </row>
    <row r="20" spans="1:9" ht="20.100000000000001" customHeight="1">
      <c r="A20" s="70">
        <v>16</v>
      </c>
      <c r="B20" s="70">
        <f>salary!C20</f>
        <v>0</v>
      </c>
      <c r="C20" s="239" t="str">
        <f>salary!B20</f>
        <v>vacant</v>
      </c>
      <c r="D20" s="70">
        <f>data1!J18</f>
        <v>0</v>
      </c>
      <c r="E20" s="70">
        <f>salary!S20</f>
        <v>0</v>
      </c>
      <c r="F20" s="70">
        <f>salary!T20</f>
        <v>0</v>
      </c>
      <c r="G20" s="70"/>
      <c r="H20" s="70">
        <f t="shared" si="0"/>
        <v>0</v>
      </c>
      <c r="I20" s="70"/>
    </row>
    <row r="21" spans="1:9" ht="20.100000000000001" customHeight="1">
      <c r="A21" s="70">
        <v>17</v>
      </c>
      <c r="B21" s="70">
        <f>salary!C21</f>
        <v>0</v>
      </c>
      <c r="C21" s="239">
        <f>salary!B21</f>
        <v>0</v>
      </c>
      <c r="D21" s="70">
        <f>data1!J19</f>
        <v>0</v>
      </c>
      <c r="E21" s="70">
        <f>salary!S21</f>
        <v>0</v>
      </c>
      <c r="F21" s="70">
        <f>salary!T21</f>
        <v>0</v>
      </c>
      <c r="G21" s="70"/>
      <c r="H21" s="70">
        <f t="shared" si="0"/>
        <v>0</v>
      </c>
      <c r="I21" s="70"/>
    </row>
    <row r="22" spans="1:9" ht="20.100000000000001" customHeight="1">
      <c r="A22" s="70">
        <v>18</v>
      </c>
      <c r="B22" s="70">
        <f>salary!C22</f>
        <v>0</v>
      </c>
      <c r="C22" s="239">
        <f>salary!B22</f>
        <v>0</v>
      </c>
      <c r="D22" s="70">
        <f>data1!J20</f>
        <v>0</v>
      </c>
      <c r="E22" s="70">
        <f>salary!S22</f>
        <v>0</v>
      </c>
      <c r="F22" s="70">
        <f>salary!T22</f>
        <v>0</v>
      </c>
      <c r="G22" s="70"/>
      <c r="H22" s="70">
        <f t="shared" si="0"/>
        <v>0</v>
      </c>
      <c r="I22" s="70"/>
    </row>
    <row r="23" spans="1:9" ht="20.100000000000001" hidden="1" customHeight="1">
      <c r="A23" s="70">
        <v>19</v>
      </c>
      <c r="B23" s="70">
        <f>salary!C23</f>
        <v>0</v>
      </c>
      <c r="C23" s="239">
        <f>salary!B23</f>
        <v>0</v>
      </c>
      <c r="D23" s="70">
        <f>data1!J21</f>
        <v>0</v>
      </c>
      <c r="E23" s="70">
        <f>salary!S23</f>
        <v>0</v>
      </c>
      <c r="F23" s="70">
        <f>salary!T23</f>
        <v>0</v>
      </c>
      <c r="G23" s="70"/>
      <c r="H23" s="70">
        <f t="shared" si="0"/>
        <v>0</v>
      </c>
      <c r="I23" s="70"/>
    </row>
    <row r="24" spans="1:9" ht="20.100000000000001" hidden="1" customHeight="1">
      <c r="A24" s="70">
        <v>20</v>
      </c>
      <c r="B24" s="70">
        <f>salary!C24</f>
        <v>0</v>
      </c>
      <c r="C24" s="239">
        <f>salary!B24</f>
        <v>0</v>
      </c>
      <c r="D24" s="70">
        <f>data1!J22</f>
        <v>0</v>
      </c>
      <c r="E24" s="70">
        <f>salary!S24</f>
        <v>0</v>
      </c>
      <c r="F24" s="70">
        <f>salary!T24</f>
        <v>0</v>
      </c>
      <c r="G24" s="70"/>
      <c r="H24" s="70">
        <f t="shared" si="0"/>
        <v>0</v>
      </c>
      <c r="I24" s="70"/>
    </row>
    <row r="25" spans="1:9" ht="20.100000000000001" hidden="1" customHeight="1">
      <c r="A25" s="70">
        <v>21</v>
      </c>
      <c r="B25" s="70">
        <f>salary!C25</f>
        <v>0</v>
      </c>
      <c r="C25" s="239">
        <f>salary!B25</f>
        <v>0</v>
      </c>
      <c r="D25" s="70">
        <f>data1!J23</f>
        <v>0</v>
      </c>
      <c r="E25" s="70">
        <f>salary!S25</f>
        <v>0</v>
      </c>
      <c r="F25" s="70">
        <f>salary!T25</f>
        <v>0</v>
      </c>
      <c r="G25" s="70"/>
      <c r="H25" s="70">
        <f t="shared" si="0"/>
        <v>0</v>
      </c>
      <c r="I25" s="70"/>
    </row>
    <row r="26" spans="1:9" ht="20.100000000000001" hidden="1" customHeight="1">
      <c r="A26" s="70">
        <v>22</v>
      </c>
      <c r="B26" s="70">
        <f>salary!C26</f>
        <v>0</v>
      </c>
      <c r="C26" s="239">
        <f>salary!B26</f>
        <v>0</v>
      </c>
      <c r="D26" s="70">
        <f>data1!J24</f>
        <v>0</v>
      </c>
      <c r="E26" s="70">
        <f>salary!S26</f>
        <v>0</v>
      </c>
      <c r="F26" s="70">
        <f>salary!T26</f>
        <v>0</v>
      </c>
      <c r="G26" s="70"/>
      <c r="H26" s="70">
        <f t="shared" si="0"/>
        <v>0</v>
      </c>
      <c r="I26" s="70"/>
    </row>
    <row r="27" spans="1:9">
      <c r="A27" s="70"/>
      <c r="B27" s="70"/>
      <c r="C27" s="80"/>
      <c r="D27" s="70" t="s">
        <v>343</v>
      </c>
      <c r="E27" s="70">
        <f>SUM(E5:E26)</f>
        <v>4700</v>
      </c>
      <c r="F27" s="70">
        <f>SUM(F5:F26)</f>
        <v>420</v>
      </c>
      <c r="G27" s="70"/>
      <c r="H27" s="70">
        <f>SUM(H5:H26)</f>
        <v>5120</v>
      </c>
      <c r="I27" s="70"/>
    </row>
    <row r="28" spans="1:9" ht="39.75" customHeight="1">
      <c r="A28" s="87"/>
      <c r="B28" s="327" t="str">
        <f>converter!B23</f>
        <v>(Five Thousand One Hundred and Twenty rupees only)</v>
      </c>
      <c r="C28" s="327"/>
      <c r="D28" s="327"/>
      <c r="E28" s="327"/>
      <c r="F28" s="327"/>
      <c r="G28" s="327"/>
      <c r="H28" s="327"/>
      <c r="I28" s="69"/>
    </row>
    <row r="32" spans="1:9" ht="18">
      <c r="H32" s="107" t="s">
        <v>532</v>
      </c>
    </row>
  </sheetData>
  <mergeCells count="4">
    <mergeCell ref="A1:H1"/>
    <mergeCell ref="A3:H3"/>
    <mergeCell ref="A2:H2"/>
    <mergeCell ref="B28:H28"/>
  </mergeCells>
  <phoneticPr fontId="0" type="noConversion"/>
  <pageMargins left="1.24" right="0.75" top="0.9" bottom="1" header="0.5" footer="0.5"/>
  <pageSetup paperSize="5" scale="80" fitToHeight="4" orientation="portrait" horizontalDpi="120" verticalDpi="180" r:id="rId1"/>
  <headerFooter alignWithMargins="0"/>
</worksheet>
</file>

<file path=xl/worksheets/sheet9.xml><?xml version="1.0" encoding="utf-8"?>
<worksheet xmlns="http://schemas.openxmlformats.org/spreadsheetml/2006/main" xmlns:r="http://schemas.openxmlformats.org/officeDocument/2006/relationships">
  <sheetPr codeName="Sheet9" enableFormatConditionsCalculation="0">
    <tabColor indexed="57"/>
    <pageSetUpPr fitToPage="1"/>
  </sheetPr>
  <dimension ref="A1:IV33"/>
  <sheetViews>
    <sheetView workbookViewId="0">
      <selection activeCell="A23" sqref="A23:IV26"/>
    </sheetView>
  </sheetViews>
  <sheetFormatPr defaultRowHeight="12.75"/>
  <cols>
    <col min="1" max="1" width="8.42578125" customWidth="1"/>
    <col min="2" max="2" width="9.5703125" customWidth="1"/>
    <col min="3" max="3" width="27.140625" customWidth="1"/>
    <col min="4" max="4" width="11" style="38" customWidth="1"/>
    <col min="5" max="5" width="0.140625" style="38" hidden="1" customWidth="1"/>
    <col min="6" max="6" width="14.42578125" style="38" customWidth="1"/>
  </cols>
  <sheetData>
    <row r="1" spans="1:256" ht="32.25" customHeight="1">
      <c r="A1" s="330" t="str">
        <f>CONCATENATE(I1,"  ",J1)</f>
        <v>PT Schedule for the month of  SEPTEMBER2009</v>
      </c>
      <c r="B1" s="330"/>
      <c r="C1" s="330"/>
      <c r="D1" s="330"/>
      <c r="E1" s="330"/>
      <c r="F1" s="330"/>
      <c r="G1" s="195"/>
      <c r="H1" s="198"/>
      <c r="I1" t="s">
        <v>9</v>
      </c>
      <c r="J1" s="190" t="str">
        <f>data1!B1</f>
        <v>SEPTEMBER2009</v>
      </c>
    </row>
    <row r="2" spans="1:256" ht="27.75" customHeight="1">
      <c r="A2" s="331" t="str">
        <f>APGLI!A2</f>
        <v xml:space="preserve"> Teaching staff of :ZPHS,RAVELA</v>
      </c>
      <c r="B2" s="331"/>
      <c r="C2" s="331"/>
      <c r="D2" s="331"/>
      <c r="E2" s="331"/>
      <c r="F2" s="331"/>
      <c r="G2" s="195"/>
      <c r="H2" s="195"/>
      <c r="I2" s="195" t="s">
        <v>551</v>
      </c>
    </row>
    <row r="3" spans="1:256" s="48" customFormat="1" ht="48" customHeight="1">
      <c r="A3" s="329" t="str">
        <f>F.A!A3</f>
        <v>DDO CODE : 06080308006DDO PH NO:9912892677</v>
      </c>
      <c r="B3" s="329"/>
      <c r="C3" s="329"/>
      <c r="D3" s="329"/>
      <c r="E3" s="329"/>
      <c r="F3" s="329"/>
      <c r="G3" s="195"/>
      <c r="H3" s="195"/>
      <c r="I3" s="261" t="str">
        <f>data2!B6</f>
        <v>ZPHS,RAVELA</v>
      </c>
    </row>
    <row r="4" spans="1:256" ht="20.100000000000001" customHeight="1">
      <c r="A4" s="70" t="s">
        <v>173</v>
      </c>
      <c r="B4" s="15" t="s">
        <v>300</v>
      </c>
      <c r="C4" s="1" t="s">
        <v>330</v>
      </c>
      <c r="D4" s="70" t="s">
        <v>301</v>
      </c>
      <c r="E4" s="70"/>
      <c r="F4" s="70" t="s">
        <v>302</v>
      </c>
    </row>
    <row r="5" spans="1:256" ht="20.100000000000001" customHeight="1">
      <c r="A5" s="70">
        <v>1</v>
      </c>
      <c r="B5" s="70">
        <f>APGLI!B5</f>
        <v>603898</v>
      </c>
      <c r="C5" s="109" t="str">
        <f>salary!B5</f>
        <v>A.Subba rao</v>
      </c>
      <c r="D5" s="1">
        <f>salary!V5</f>
        <v>200</v>
      </c>
      <c r="E5" s="110">
        <f>SUM([1]Salary!D5)</f>
        <v>645578</v>
      </c>
      <c r="F5" s="110">
        <f>D5</f>
        <v>200</v>
      </c>
    </row>
    <row r="6" spans="1:256" ht="20.100000000000001" customHeight="1">
      <c r="A6" s="70">
        <v>2</v>
      </c>
      <c r="B6" s="70">
        <f>APGLI!B6</f>
        <v>625250</v>
      </c>
      <c r="C6" s="109" t="str">
        <f>salary!B6</f>
        <v>T.Seetarami Reddy</v>
      </c>
      <c r="D6" s="1">
        <f>salary!V6</f>
        <v>150</v>
      </c>
      <c r="E6" s="110">
        <f>SUM([1]Salary!D6)</f>
        <v>645579</v>
      </c>
      <c r="F6" s="110">
        <f t="shared" ref="F6:F26" si="0">D6</f>
        <v>150</v>
      </c>
    </row>
    <row r="7" spans="1:256" ht="20.100000000000001" customHeight="1">
      <c r="A7" s="70">
        <v>3</v>
      </c>
      <c r="B7" s="70">
        <f>APGLI!B7</f>
        <v>634044</v>
      </c>
      <c r="C7" s="109" t="str">
        <f>salary!B7</f>
        <v>P.Sambasiva Raju</v>
      </c>
      <c r="D7" s="1">
        <f>salary!V7</f>
        <v>150</v>
      </c>
      <c r="E7" s="110">
        <f>SUM([1]Salary!D8)</f>
        <v>645580</v>
      </c>
      <c r="F7" s="110">
        <f t="shared" si="0"/>
        <v>150</v>
      </c>
    </row>
    <row r="8" spans="1:256" ht="20.100000000000001" customHeight="1">
      <c r="A8" s="70">
        <v>4</v>
      </c>
      <c r="B8" s="70">
        <f>APGLI!B8</f>
        <v>645241</v>
      </c>
      <c r="C8" s="109" t="str">
        <f>salary!B8</f>
        <v>L.Bhadraiah</v>
      </c>
      <c r="D8" s="1">
        <f>salary!V8</f>
        <v>150</v>
      </c>
      <c r="E8" s="110">
        <f>SUM([1]Salary!D9)</f>
        <v>645581</v>
      </c>
      <c r="F8" s="110">
        <f t="shared" si="0"/>
        <v>150</v>
      </c>
    </row>
    <row r="9" spans="1:256" ht="20.100000000000001" customHeight="1">
      <c r="A9" s="70">
        <v>5</v>
      </c>
      <c r="B9" s="70">
        <f>APGLI!B9</f>
        <v>634055</v>
      </c>
      <c r="C9" s="109" t="str">
        <f>salary!B9</f>
        <v>SK.Shameem</v>
      </c>
      <c r="D9" s="1">
        <f>salary!V9</f>
        <v>100</v>
      </c>
      <c r="E9" s="110">
        <f>SUM([1]Salary!D10)</f>
        <v>645582</v>
      </c>
      <c r="F9" s="110">
        <f t="shared" si="0"/>
        <v>100</v>
      </c>
    </row>
    <row r="10" spans="1:256" ht="20.100000000000001" customHeight="1">
      <c r="A10" s="70">
        <v>6</v>
      </c>
      <c r="B10" s="70">
        <f>APGLI!B10</f>
        <v>603006</v>
      </c>
      <c r="C10" s="109" t="str">
        <f>salary!B10</f>
        <v>B.Vanaja Kumari</v>
      </c>
      <c r="D10" s="1">
        <f>salary!V10</f>
        <v>150</v>
      </c>
      <c r="E10" s="110">
        <f>SUM([1]Salary!D12)</f>
        <v>645583</v>
      </c>
      <c r="F10" s="110">
        <f t="shared" si="0"/>
        <v>150</v>
      </c>
    </row>
    <row r="11" spans="1:256" ht="20.100000000000001" customHeight="1">
      <c r="A11" s="70">
        <v>7</v>
      </c>
      <c r="B11" s="70">
        <f>APGLI!B11</f>
        <v>639666</v>
      </c>
      <c r="C11" s="109" t="str">
        <f>salary!B11</f>
        <v>S.K.Akbar</v>
      </c>
      <c r="D11" s="1">
        <f>salary!V11</f>
        <v>200</v>
      </c>
      <c r="E11" s="110">
        <f>SUM([1]Salary!D13)</f>
        <v>645584</v>
      </c>
      <c r="F11" s="110">
        <f t="shared" si="0"/>
        <v>200</v>
      </c>
    </row>
    <row r="12" spans="1:256" ht="20.100000000000001" customHeight="1">
      <c r="A12" s="70">
        <v>8</v>
      </c>
      <c r="B12" s="70">
        <f>APGLI!B12</f>
        <v>603242</v>
      </c>
      <c r="C12" s="109" t="str">
        <f>salary!B12</f>
        <v>Ch.S.Prasanthi Kumari</v>
      </c>
      <c r="D12" s="1">
        <f>salary!V12</f>
        <v>150</v>
      </c>
      <c r="E12" s="110">
        <f>SUM([1]Salary!D15)</f>
        <v>645585</v>
      </c>
      <c r="F12" s="110">
        <f t="shared" si="0"/>
        <v>150</v>
      </c>
    </row>
    <row r="13" spans="1:256" ht="20.100000000000001" customHeight="1">
      <c r="A13" s="70">
        <v>9</v>
      </c>
      <c r="B13" s="70">
        <f>APGLI!B13</f>
        <v>636097</v>
      </c>
      <c r="C13" s="109" t="str">
        <f>salary!B13</f>
        <v>S.Mary Heneela</v>
      </c>
      <c r="D13" s="1">
        <f>salary!V13</f>
        <v>100</v>
      </c>
      <c r="E13" s="110">
        <f>SUM([1]Salary!D16)</f>
        <v>645586</v>
      </c>
      <c r="F13" s="110">
        <f t="shared" si="0"/>
        <v>100</v>
      </c>
    </row>
    <row r="14" spans="1:256" ht="20.100000000000001" customHeight="1">
      <c r="A14" s="221">
        <v>10</v>
      </c>
      <c r="B14" s="70">
        <f>APGLI!B14</f>
        <v>625342</v>
      </c>
      <c r="C14" s="109" t="str">
        <f>salary!B14</f>
        <v>T.Padmavathi</v>
      </c>
      <c r="D14" s="1">
        <f>salary!V14</f>
        <v>200</v>
      </c>
      <c r="E14" s="222">
        <f>SUM([1]Salary!D17)</f>
        <v>645587</v>
      </c>
      <c r="F14" s="222">
        <f t="shared" si="0"/>
        <v>200</v>
      </c>
    </row>
    <row r="15" spans="1:256" s="12" customFormat="1" ht="20.100000000000001" customHeight="1">
      <c r="A15" s="70">
        <v>11</v>
      </c>
      <c r="B15" s="70">
        <f>APGLI!B15</f>
        <v>625343</v>
      </c>
      <c r="C15" s="109" t="str">
        <f>salary!B15</f>
        <v>K.Steeven Babu</v>
      </c>
      <c r="D15" s="1">
        <f>salary!V15</f>
        <v>200</v>
      </c>
      <c r="E15" s="87"/>
      <c r="F15" s="222">
        <f t="shared" si="0"/>
        <v>200</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s="12" customFormat="1" ht="20.100000000000001" customHeight="1">
      <c r="A16" s="221">
        <v>12</v>
      </c>
      <c r="B16" s="70">
        <f>APGLI!B16</f>
        <v>625228</v>
      </c>
      <c r="C16" s="109" t="str">
        <f>salary!B16</f>
        <v>N.Haragopal</v>
      </c>
      <c r="D16" s="1">
        <f>salary!V16</f>
        <v>150</v>
      </c>
      <c r="E16" s="87"/>
      <c r="F16" s="222">
        <f t="shared" si="0"/>
        <v>150</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s="12" customFormat="1" ht="20.100000000000001" customHeight="1">
      <c r="A17" s="70">
        <v>13</v>
      </c>
      <c r="B17" s="70">
        <f>APGLI!B17</f>
        <v>0</v>
      </c>
      <c r="C17" s="109" t="str">
        <f>salary!B17</f>
        <v>J.Aruna Kumari</v>
      </c>
      <c r="D17" s="1">
        <f>salary!V17</f>
        <v>0</v>
      </c>
      <c r="E17" s="87"/>
      <c r="F17" s="222">
        <f t="shared" si="0"/>
        <v>0</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s="12" customFormat="1" ht="20.100000000000001" customHeight="1">
      <c r="A18" s="221">
        <v>14</v>
      </c>
      <c r="B18" s="70">
        <f>APGLI!B18</f>
        <v>634256</v>
      </c>
      <c r="C18" s="109" t="str">
        <f>salary!B18</f>
        <v>P.Radha Rani</v>
      </c>
      <c r="D18" s="1">
        <f>salary!V18</f>
        <v>100</v>
      </c>
      <c r="E18" s="87"/>
      <c r="F18" s="222">
        <f t="shared" si="0"/>
        <v>100</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12" customFormat="1" ht="20.100000000000001" customHeight="1">
      <c r="A19" s="70">
        <v>15</v>
      </c>
      <c r="B19" s="70">
        <f>APGLI!B19</f>
        <v>625262</v>
      </c>
      <c r="C19" s="109" t="str">
        <f>salary!B19</f>
        <v>R.L.Marianna</v>
      </c>
      <c r="D19" s="1">
        <f>salary!V19</f>
        <v>100</v>
      </c>
      <c r="E19" s="87"/>
      <c r="F19" s="222">
        <f t="shared" si="0"/>
        <v>100</v>
      </c>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s="12" customFormat="1" ht="20.100000000000001" customHeight="1">
      <c r="A20" s="221">
        <v>16</v>
      </c>
      <c r="B20" s="70">
        <f>APGLI!B20</f>
        <v>0</v>
      </c>
      <c r="C20" s="109" t="str">
        <f>salary!B20</f>
        <v>vacant</v>
      </c>
      <c r="D20" s="1">
        <f>salary!V20</f>
        <v>0</v>
      </c>
      <c r="E20" s="87"/>
      <c r="F20" s="222">
        <f t="shared" si="0"/>
        <v>0</v>
      </c>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12" customFormat="1" ht="20.100000000000001" customHeight="1">
      <c r="A21" s="70">
        <v>17</v>
      </c>
      <c r="B21" s="70">
        <f>APGLI!B21</f>
        <v>0</v>
      </c>
      <c r="C21" s="109">
        <f>salary!B21</f>
        <v>0</v>
      </c>
      <c r="D21" s="1">
        <f>salary!V21</f>
        <v>0</v>
      </c>
      <c r="E21" s="87"/>
      <c r="F21" s="222">
        <f t="shared" si="0"/>
        <v>0</v>
      </c>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12" customFormat="1" ht="20.100000000000001" customHeight="1">
      <c r="A22" s="221">
        <v>18</v>
      </c>
      <c r="B22" s="70">
        <f>APGLI!B22</f>
        <v>0</v>
      </c>
      <c r="C22" s="109">
        <f>salary!B22</f>
        <v>0</v>
      </c>
      <c r="D22" s="1">
        <f>salary!V22</f>
        <v>0</v>
      </c>
      <c r="E22" s="87"/>
      <c r="F22" s="222">
        <f t="shared" si="0"/>
        <v>0</v>
      </c>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s="12" customFormat="1" ht="20.100000000000001" hidden="1" customHeight="1">
      <c r="A23" s="70">
        <v>19</v>
      </c>
      <c r="B23" s="70">
        <f>APGLI!B23</f>
        <v>0</v>
      </c>
      <c r="C23" s="109">
        <f>salary!B23</f>
        <v>0</v>
      </c>
      <c r="D23" s="1">
        <f>salary!V23</f>
        <v>0</v>
      </c>
      <c r="E23" s="87"/>
      <c r="F23" s="222">
        <f t="shared" si="0"/>
        <v>0</v>
      </c>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s="12" customFormat="1" ht="20.100000000000001" hidden="1" customHeight="1">
      <c r="A24" s="221">
        <v>20</v>
      </c>
      <c r="B24" s="70">
        <f>APGLI!B24</f>
        <v>0</v>
      </c>
      <c r="C24" s="109">
        <f>salary!B24</f>
        <v>0</v>
      </c>
      <c r="D24" s="1">
        <f>salary!V24</f>
        <v>0</v>
      </c>
      <c r="E24" s="87"/>
      <c r="F24" s="222">
        <f t="shared" si="0"/>
        <v>0</v>
      </c>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12" customFormat="1" ht="20.100000000000001" hidden="1" customHeight="1">
      <c r="A25" s="70">
        <v>21</v>
      </c>
      <c r="B25" s="70">
        <f>APGLI!B25</f>
        <v>0</v>
      </c>
      <c r="C25" s="109">
        <f>salary!B25</f>
        <v>0</v>
      </c>
      <c r="D25" s="1">
        <f>salary!V25</f>
        <v>0</v>
      </c>
      <c r="E25" s="87"/>
      <c r="F25" s="222">
        <f t="shared" si="0"/>
        <v>0</v>
      </c>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12" customFormat="1" ht="20.100000000000001" hidden="1" customHeight="1">
      <c r="A26" s="221">
        <v>22</v>
      </c>
      <c r="B26" s="70">
        <f>APGLI!B26</f>
        <v>0</v>
      </c>
      <c r="C26" s="109">
        <f>salary!B26</f>
        <v>0</v>
      </c>
      <c r="D26" s="1">
        <f>salary!V26</f>
        <v>0</v>
      </c>
      <c r="E26" s="87"/>
      <c r="F26" s="222">
        <f t="shared" si="0"/>
        <v>0</v>
      </c>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8">
      <c r="A27" s="118"/>
      <c r="B27" s="118"/>
      <c r="C27" s="118"/>
      <c r="D27" s="40" t="s">
        <v>343</v>
      </c>
      <c r="E27" s="40"/>
      <c r="F27" s="242">
        <f>SUM(F5:F26)</f>
        <v>2100</v>
      </c>
    </row>
    <row r="28" spans="1:256" ht="27" customHeight="1">
      <c r="A28" s="328" t="str">
        <f>converter!B22</f>
        <v>(Two Thousand One Hundred rupees only)</v>
      </c>
      <c r="B28" s="328"/>
      <c r="C28" s="328"/>
      <c r="D28" s="328"/>
      <c r="E28" s="328"/>
      <c r="F28" s="328"/>
    </row>
    <row r="33" spans="6:6" ht="18">
      <c r="F33" s="107" t="s">
        <v>532</v>
      </c>
    </row>
  </sheetData>
  <mergeCells count="4">
    <mergeCell ref="A28:F28"/>
    <mergeCell ref="A3:F3"/>
    <mergeCell ref="A1:F1"/>
    <mergeCell ref="A2:F2"/>
  </mergeCells>
  <phoneticPr fontId="0" type="noConversion"/>
  <pageMargins left="1.1299999999999999" right="1.18" top="0.78" bottom="1.08" header="0.5" footer="0.5"/>
  <pageSetup paperSize="5" fitToHeight="3" orientation="portrait" horizontalDpi="12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instructions</vt:lpstr>
      <vt:lpstr>data1</vt:lpstr>
      <vt:lpstr>data2</vt:lpstr>
      <vt:lpstr>form47-p1</vt:lpstr>
      <vt:lpstr>salary</vt:lpstr>
      <vt:lpstr>budjet</vt:lpstr>
      <vt:lpstr>101</vt:lpstr>
      <vt:lpstr>APGLI</vt:lpstr>
      <vt:lpstr>P.T.</vt:lpstr>
      <vt:lpstr>GIS</vt:lpstr>
      <vt:lpstr>zppf</vt:lpstr>
      <vt:lpstr>ann-l</vt:lpstr>
      <vt:lpstr>ann-ll</vt:lpstr>
      <vt:lpstr>F.A</vt:lpstr>
      <vt:lpstr>EWF</vt:lpstr>
      <vt:lpstr>INCR TBL</vt:lpstr>
      <vt:lpstr>Incri</vt:lpstr>
      <vt:lpstr>converter</vt:lpstr>
      <vt:lpstr>Sheet1</vt:lpstr>
      <vt:lpstr>'101'!Print_Area</vt:lpstr>
      <vt:lpstr>'ann-l'!Print_Area</vt:lpstr>
      <vt:lpstr>'ann-ll'!Print_Area</vt:lpstr>
      <vt:lpstr>APGLI!Print_Area</vt:lpstr>
      <vt:lpstr>EWF!Print_Area</vt:lpstr>
      <vt:lpstr>F.A!Print_Area</vt:lpstr>
      <vt:lpstr>'form47-p1'!Print_Area</vt:lpstr>
      <vt:lpstr>GIS!Print_Area</vt:lpstr>
      <vt:lpstr>'INCR TBL'!Print_Area</vt:lpstr>
      <vt:lpstr>P.T.!Print_Area</vt:lpstr>
      <vt:lpstr>salary!Print_Area</vt:lpstr>
      <vt:lpstr>zppf!Print_Area</vt:lpstr>
      <vt:lpstr>'ann-l'!Print_Titles</vt:lpstr>
      <vt:lpstr>APGLI!Print_Titles</vt:lpstr>
      <vt:lpstr>EWF!Print_Titles</vt:lpstr>
      <vt:lpstr>F.A!Print_Titles</vt:lpstr>
      <vt:lpstr>GIS!Print_Titles</vt:lpstr>
      <vt:lpstr>P.T.!Print_Titles</vt:lpstr>
      <vt:lpstr>salary!Print_Titles</vt:lpstr>
      <vt:lpstr>zppf!Print_Titles</vt:lpstr>
    </vt:vector>
  </TitlesOfParts>
  <Company>Guntur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T.P.Reddy</dc:creator>
  <cp:lastModifiedBy>Admin</cp:lastModifiedBy>
  <cp:lastPrinted>2010-07-21T02:11:17Z</cp:lastPrinted>
  <dcterms:created xsi:type="dcterms:W3CDTF">2009-03-05T12:25:45Z</dcterms:created>
  <dcterms:modified xsi:type="dcterms:W3CDTF">2010-07-21T02:13:06Z</dcterms:modified>
</cp:coreProperties>
</file>